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Slab Takeoff" state="visible" r:id="rId5"/>
    <sheet sheetId="3" name="Unit Prices" state="visible" r:id="rId6"/>
    <sheet sheetId="4" name="How to Use" state="visible" r:id="rId7"/>
  </sheets>
  <definedNames>
    <definedName name="_xlnm.Print_Area" localSheetId="0">'Estimate'!$A1:$G82</definedName>
  </definedNames>
  <calcPr calcId="171027" fullCalcOnLoad="1"/>
</workbook>
</file>

<file path=xl/sharedStrings.xml><?xml version="1.0" encoding="utf-8"?>
<sst xmlns="http://schemas.openxmlformats.org/spreadsheetml/2006/main" count="219" uniqueCount="174">
  <si>
    <t>Concrete Estimate</t>
  </si>
  <si>
    <t>Amber = your inputs</t>
  </si>
  <si>
    <t>Customer-facing estimate by phase — demo and base, forming and rebar, pour and finish — with tax, deposit and balance computed. Print fits one page.</t>
  </si>
  <si>
    <t>Amber cells are yours to fill in. Everything else calculates.</t>
  </si>
  <si>
    <t>YOUR COMPANY</t>
  </si>
  <si>
    <t>ESTIMATE</t>
  </si>
  <si>
    <t>Company</t>
  </si>
  <si>
    <t>Estimate no.</t>
  </si>
  <si>
    <t>Address</t>
  </si>
  <si>
    <t>Date</t>
  </si>
  <si>
    <t>Phone / email / license</t>
  </si>
  <si>
    <t>Valid until</t>
  </si>
  <si>
    <t>PREPARED FOR</t>
  </si>
  <si>
    <t>JOB</t>
  </si>
  <si>
    <t>Customer</t>
  </si>
  <si>
    <t>Job address</t>
  </si>
  <si>
    <t>Estimated start</t>
  </si>
  <si>
    <t>Phone / email</t>
  </si>
  <si>
    <t>Prepared by</t>
  </si>
  <si>
    <t>JOB SPECS</t>
  </si>
  <si>
    <t>Slab area</t>
  </si>
  <si>
    <t>Thickness</t>
  </si>
  <si>
    <t>Mix</t>
  </si>
  <si>
    <t>Reinforcement</t>
  </si>
  <si>
    <t>Finish</t>
  </si>
  <si>
    <t>SCOPE OF WORK</t>
  </si>
  <si>
    <t>#</t>
  </si>
  <si>
    <t>DESCRIPTION</t>
  </si>
  <si>
    <t>QTY</t>
  </si>
  <si>
    <t>UNIT</t>
  </si>
  <si>
    <t>UNIT PRICE</t>
  </si>
  <si>
    <t>TAX?</t>
  </si>
  <si>
    <t>AMOUNT</t>
  </si>
  <si>
    <t>DEMO &amp; SITE PREP</t>
  </si>
  <si>
    <t/>
  </si>
  <si>
    <t>Demo &amp; site prep subtotal</t>
  </si>
  <si>
    <t>FORMING &amp; REINFORCEMENT</t>
  </si>
  <si>
    <t>Forming &amp; reinforcement subtotal</t>
  </si>
  <si>
    <t>POUR, FINISH &amp; CURE</t>
  </si>
  <si>
    <t>Pour, finish &amp; cure subtotal</t>
  </si>
  <si>
    <t>Subtotal</t>
  </si>
  <si>
    <t>Taxable amount (lines marked Y)</t>
  </si>
  <si>
    <t>Sales tax — enter your rate (0% if tax is in your prices) →</t>
  </si>
  <si>
    <t>ESTIMATE TOTAL</t>
  </si>
  <si>
    <t>Deposit due on acceptance — enter % →</t>
  </si>
  <si>
    <t>Balance due on completion</t>
  </si>
  <si>
    <t>OPT.</t>
  </si>
  <si>
    <t>OPTIONAL ITEMS — PRICED SEPARATELY, NOT IN THE TOTAL</t>
  </si>
  <si>
    <t>ADD</t>
  </si>
  <si>
    <t>A</t>
  </si>
  <si>
    <t>B</t>
  </si>
  <si>
    <t>C</t>
  </si>
  <si>
    <t>TERMS — DEPOSIT, PAYMENT, SUBGRADE ALLOWANCE, EXCLUSIONS, WARRANTY</t>
  </si>
  <si>
    <t>ACCEPTED BY (CUSTOMER)</t>
  </si>
  <si>
    <t>ESTIMATED BY</t>
  </si>
  <si>
    <t>SIGNATURE</t>
  </si>
  <si>
    <t>PRINTED NAME / TITLE</t>
  </si>
  <si>
    <t>DATE</t>
  </si>
  <si>
    <t>Measured before removal. Subgrade repair beyond the allowance and owner changes are priced by written change order first. Call 811 before digging. Check your state’s contract rules. Not legal advice.</t>
  </si>
  <si>
    <t>Free template by BuildWorkPro — buildworkpro.com/templates.</t>
  </si>
  <si>
    <t>Slab Takeoff</t>
  </si>
  <si>
    <t>Flatwork only — driveways, walks, patios, pads. One row per slab; thickness in inches, everything else in feet. Structural slabs and footings follow the engineer’s drawings.</t>
  </si>
  <si>
    <t>SLAB / POUR</t>
  </si>
  <si>
    <t>LENGTH (FT)</t>
  </si>
  <si>
    <t>WIDTH (FT)</t>
  </si>
  <si>
    <t>THICK. (IN)</t>
  </si>
  <si>
    <t>REBAR GRID? Y/N</t>
  </si>
  <si>
    <t>JOINT SPACING (FT)</t>
  </si>
  <si>
    <t>AREA (SQ FT)</t>
  </si>
  <si>
    <t>CONCRETE (CY)</t>
  </si>
  <si>
    <t>PERIMETER (LF)</t>
  </si>
  <si>
    <t>BARS ALONG L / W</t>
  </si>
  <si>
    <t>REBAR LF INCL. LAPS</t>
  </si>
  <si>
    <t>REBAR STICKS</t>
  </si>
  <si>
    <t>CONTROL JOINTS (LF)</t>
  </si>
  <si>
    <t>Driveway</t>
  </si>
  <si>
    <t>Y</t>
  </si>
  <si>
    <t>Street approach (apron)</t>
  </si>
  <si>
    <t>Front walk</t>
  </si>
  <si>
    <t>N</t>
  </si>
  <si>
    <t>Totals</t>
  </si>
  <si>
    <t>ASSUMPTIONS — CHECK THE SUPPLIER, THE PRODUCT LABEL AND YOUR PLANS</t>
  </si>
  <si>
    <t>Concrete waste — about 5–10% on flatwork</t>
  </si>
  <si>
    <t>Rebar spacing, inches on center each way</t>
  </si>
  <si>
    <t>Ready-mix truck capacity, CY (ask the supplier)</t>
  </si>
  <si>
    <t>Bar clearance from slab edges, inches</t>
  </si>
  <si>
    <t>Base depth under the slab, inches</t>
  </si>
  <si>
    <t>Stock bar length, ft</t>
  </si>
  <si>
    <t>Base — tons per compacted CY (ask the supplier)</t>
  </si>
  <si>
    <t>Lap splice, inches (drawings or spec)</t>
  </si>
  <si>
    <t>Existing slab to remove, sq ft (0 if none)</t>
  </si>
  <si>
    <t>Chair spacing, sq ft per chair (3 × 3 ft = 9)</t>
  </si>
  <si>
    <t>Existing slab thickness, inches</t>
  </si>
  <si>
    <t>Form stake spacing, ft</t>
  </si>
  <si>
    <t>Concrete weight, lb per cu ft (about 145)</t>
  </si>
  <si>
    <t>Isolation joint strip length, ft</t>
  </si>
  <si>
    <t>Sealer coverage, sq ft/gal per coat (product label)</t>
  </si>
  <si>
    <t>Sealer coats</t>
  </si>
  <si>
    <t>LINEAR MEASUREMENTS (FT)</t>
  </si>
  <si>
    <t>Edges against existing concrete, the curb or the house — isolation joint, no form</t>
  </si>
  <si>
    <t>Saw-cut lines where removal meets concrete that stays</t>
  </si>
  <si>
    <t>ORDER QUANTITIES</t>
  </si>
  <si>
    <t>QUANTITY</t>
  </si>
  <si>
    <t>Concrete in place</t>
  </si>
  <si>
    <t>CY</t>
  </si>
  <si>
    <t>Concrete to order — with waste, rounded up to the ¼ yard</t>
  </si>
  <si>
    <t>Ready-mix loads</t>
  </si>
  <si>
    <t>LOAD</t>
  </si>
  <si>
    <t>Last load — check it against the supplier’s short-load minimum</t>
  </si>
  <si>
    <t>Base stone — compacted volume</t>
  </si>
  <si>
    <t>Base stone to order</t>
  </si>
  <si>
    <t>TON</t>
  </si>
  <si>
    <t>Demo debris — size the trucks or roll-off</t>
  </si>
  <si>
    <t>Rebar, including laps</t>
  </si>
  <si>
    <t>LF</t>
  </si>
  <si>
    <t>Rebar sticks at the stock length — from the cut list</t>
  </si>
  <si>
    <t>PC</t>
  </si>
  <si>
    <t>Rebar chairs (slabs marked Y)</t>
  </si>
  <si>
    <t>EA</t>
  </si>
  <si>
    <t>Edge forms — perimeter less edges against existing</t>
  </si>
  <si>
    <t>Form stakes</t>
  </si>
  <si>
    <t>Isolation joint strips</t>
  </si>
  <si>
    <t>Control joints</t>
  </si>
  <si>
    <t>Sealer</t>
  </si>
  <si>
    <t>GAL</t>
  </si>
  <si>
    <t>CY = length × width × (thickness in inches ÷ 12) ÷ 27. Bars each way = ROUNDUP(clear span ÷ spacing) + 1, plus a lap at every splice. Sticks count each run’s full sticks plus its end pieces, cut as many to a stick as fit — more than LF ÷ stick length, because a 19½ ft bar takes a whole 20 ft stick. Joint spacing in feet of 2–3 × the slab thickness in inches is a common rule of thumb for plain flatwork, not a code value; keep panels close to square.</t>
  </si>
  <si>
    <t>Pro tip: check the grade before you trust the depth. A slab that runs ½" thick over 1,000 sq ft uses about 1.5 CY more than you priced. Footings, walls, structural slabs and anything load-bearing follow the engineer’s drawings and local code.</t>
  </si>
  <si>
    <t>Free template by BuildWorkPro — buildworkpro.com/templates. Quantities are estimates; confirm mix, reinforcement and joint layout with your plans, supplier and local code.</t>
  </si>
  <si>
    <t>Unit Price Builder</t>
  </si>
  <si>
    <t>Internal — do not send. Builds each selling price from cost: material + labor + other, then overhead, then profit as a margin on price.</t>
  </si>
  <si>
    <t>Loaded labor rate ($/hr — wage + taxes + insurance + benefits)</t>
  </si>
  <si>
    <t>Overhead (% of cost — office, trucks, insurance, estimating)</t>
  </si>
  <si>
    <t>Profit margin (% of PRICE, not markup on cost)</t>
  </si>
  <si>
    <t>ITEM</t>
  </si>
  <si>
    <t>MATERIAL $/UNIT</t>
  </si>
  <si>
    <t>LABOR HRS/UNIT</t>
  </si>
  <si>
    <t>OTHER $/UNIT</t>
  </si>
  <si>
    <t>COST $/UNIT</t>
  </si>
  <si>
    <t>PRICE $/UNIT</t>
  </si>
  <si>
    <t>PROFIT $/UNIT</t>
  </si>
  <si>
    <t>Break out and haul 4" concrete</t>
  </si>
  <si>
    <t>SF</t>
  </si>
  <si>
    <t>Excavate, fine grade, compact subgrade</t>
  </si>
  <si>
    <t>Crushed-limestone base, placed and compacted</t>
  </si>
  <si>
    <t>Edge forms, set and strip</t>
  </si>
  <si>
    <t>#4 rebar grid, tied on chairs</t>
  </si>
  <si>
    <t>Ready-mix, 4,000 PSI air-entrained</t>
  </si>
  <si>
    <t>Place and broom finish, incl. curing compound</t>
  </si>
  <si>
    <t>Saw-cut or tooled control joints</t>
  </si>
  <si>
    <t>Labor hours per unit come from your own crews: divide the crew hours on your last few pours by the square feet placed and finished. Material is delivered cost, including the supplier’s fuel and environmental fees on ready-mix; "other" covers equipment, saw blades, stakes and consumables per unit.</t>
  </si>
  <si>
    <t>Price = cost × (1 + overhead) ÷ (1 − margin). A 15% markup on cost is only a 13% margin on price — the Markup vs Margin explanation is at buildworkpro.com/blog/construction-markup-vs-margin/.</t>
  </si>
  <si>
    <t>Free template by BuildWorkPro — buildworkpro.com/templates. Internal pricing sheet; copy the Price $/unit into the Estimate sheet.</t>
  </si>
  <si>
    <t>How to use the Concrete Estimate Template</t>
  </si>
  <si>
    <t>1.</t>
  </si>
  <si>
    <t>Measure the job on the Slab Takeoff sheet: one row per slab with length, width, thickness, rebar Y/N and joint spacing, then the edges against existing concrete. Cubic yards to order, base tons, rebar, forms, joints and sealer compute.</t>
  </si>
  <si>
    <t>2.</t>
  </si>
  <si>
    <t>Build your selling prices on the Unit Prices sheet: material, labor hours and other cost per unit, your loaded labor rate, overhead, and profit as a margin on price.</t>
  </si>
  <si>
    <t>3.</t>
  </si>
  <si>
    <t>On the Estimate sheet, fill in your company, the customer and the job specs (area, thickness, mix, reinforcement, finish), and describe the scope in two or three sentences.</t>
  </si>
  <si>
    <t>4.</t>
  </si>
  <si>
    <t>Enter the line items under each phase with quantity, unit and unit price. Mark taxable lines Y and enter your rate, or leave tax at 0% if it is already in your prices. Set the deposit.</t>
  </si>
  <si>
    <t>5.</t>
  </si>
  <si>
    <t>List optional items the customer can add (a parking pad, a public-walk section) — they are not in the total — then write your terms, including the subgrade allowance and warranty.</t>
  </si>
  <si>
    <t>6.</t>
  </si>
  <si>
    <t>Print or save as PDF, walk the customer through it, and collect the signature and deposit before you book the pour. Call 811 for a utility locate before you dig.</t>
  </si>
  <si>
    <t>TIPS FROM THE FIELD</t>
  </si>
  <si>
    <t>•</t>
  </si>
  <si>
    <t>Carry a subgrade allowance with a per-ton price. Soft spots show up only after the old slab comes out, and a written allowance settles them before the trucks are booked.</t>
  </si>
  <si>
    <t>Show cubic yards in place and cubic yards ordered. Concrete you order is concrete you pay for, and the customer can see why the two numbers differ.</t>
  </si>
  <si>
    <t>Check the grade before you trust the depth. Half an inch of extra thickness over 1,000 sq ft is about 1.5 CY you did not price.</t>
  </si>
  <si>
    <t>Price the city approach separately. Right-of-way work usually needs its own permit and inspection, and the city’s standard can call for a thicker slab than the driveway.</t>
  </si>
  <si>
    <t>In BuildWorkPro every estimate is a bid built from line items priced from your product catalog, with margin and overhead applied as rates. It goes out as a branded PDF for e-signature and converts into a project when the customer accepts.</t>
  </si>
  <si>
    <t>https://buildworkpro.com/features/construction-bidding/</t>
  </si>
  <si>
    <t>Free template by BuildWorkPro — https://buildworkpro.com/templates/. Free to use and share for your own business. Not legal, accounting or engineering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</si>
</sst>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mmm d, yyyy"/>
    <numFmt numFmtId="165" formatCode="&quot;$&quot;#,##0.00;[Red]-&quot;$&quot;#,##0.00;&quot;&quot;"/>
    <numFmt numFmtId="166" formatCode="&quot;$&quot;#,##0.00;[Red]-&quot;$&quot;#,##0.00"/>
    <numFmt numFmtId="167" formatCode="0.0%"/>
    <numFmt numFmtId="168" formatCode="#,##0.0;-#,##0.0;&quot;&quot;"/>
    <numFmt numFmtId="169" formatCode="0.0;-0.0;&quot;&quot;"/>
    <numFmt numFmtId="170" formatCode="#,##0;-#,##0;&quot;&quot;"/>
    <numFmt numFmtId="171" formatCode="0.00;-0.00;&quot;&quot;"/>
    <numFmt numFmtId="172" formatCode="0.0"/>
    <numFmt numFmtId="173" formatCode="0.0##;-0.0##;&quot;&quot;"/>
  </numFmts>
  <fonts count="21" x14ac:knownFonts="1">
    <font>
      <color theme="1"/>
      <family val="2"/>
      <scheme val="minor"/>
      <sz val="11"/>
      <name val="Calibri"/>
    </font>
    <font>
      <b/>
      <color rgb="FF1B1F24"/>
      <sz val="20"/>
      <name val="Calibri"/>
    </font>
    <font>
      <color rgb="FF4A5260"/>
      <sz val="10"/>
      <name val="Calibri"/>
    </font>
    <font>
      <i/>
      <color rgb="FF4A5260"/>
      <sz val="9"/>
      <name val="Calibri"/>
    </font>
    <font>
      <color rgb="FF1B1F24"/>
      <sz val="10"/>
      <name val="Calibri"/>
    </font>
    <font>
      <i/>
      <color rgb="FF4A5260"/>
      <sz val="8.5"/>
      <name val="Calibri"/>
    </font>
    <font>
      <b/>
      <color rgb="FF8B93A1"/>
      <sz val="7.5"/>
      <name val="Calibri"/>
    </font>
    <font>
      <color rgb="FF4A5260"/>
      <sz val="9"/>
      <name val="Calibri"/>
    </font>
    <font>
      <b/>
      <color rgb="FF4A5260"/>
      <sz val="7.5"/>
      <name val="Calibri"/>
    </font>
    <font>
      <b/>
      <color rgb="FF1B1F24"/>
      <sz val="8"/>
      <name val="Calibri"/>
    </font>
    <font>
      <color rgb="FF8B93A1"/>
      <sz val="10"/>
      <name val="Calibri"/>
    </font>
    <font>
      <b/>
      <color rgb="FF1B1F24"/>
      <sz val="9"/>
      <name val="Calibri"/>
    </font>
    <font>
      <b/>
      <color rgb="FF1B1F24"/>
      <sz val="10"/>
      <name val="Calibri"/>
    </font>
    <font>
      <b/>
      <sz val="12"/>
      <name val="Calibri"/>
    </font>
    <font>
      <b/>
      <color rgb="FF4A5260"/>
      <sz val="8"/>
      <name val="Calibri"/>
    </font>
    <font>
      <color rgb="FF8B93A1"/>
      <sz val="7"/>
      <name val="Calibri"/>
    </font>
    <font>
      <color rgb="FF8B93A1"/>
      <sz val="8"/>
      <name val="Calibri"/>
    </font>
    <font>
      <color rgb="FF1B1F24"/>
      <sz val="9.5"/>
      <name val="Calibri"/>
    </font>
    <font>
      <color rgb="FF4A5260"/>
      <sz val="9.5"/>
      <name val="Calibri"/>
    </font>
    <font>
      <b/>
      <color rgb="FF4A5260"/>
      <sz val="10"/>
      <name val="Calibri"/>
    </font>
    <font>
      <u/>
      <color rgb="FF2563EB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F3F5F8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thin">
        <color rgb="FF8B93A1"/>
      </bottom>
      <diagonal/>
    </border>
    <border>
      <left/>
      <right/>
      <top style="thin">
        <color rgb="FFD7DCE3"/>
      </top>
      <bottom style="thin">
        <color rgb="FF4A5260"/>
      </bottom>
      <diagonal/>
    </border>
    <border>
      <left/>
      <right/>
      <top/>
      <bottom style="thin">
        <color rgb="FF1B1F24"/>
      </bottom>
      <diagonal/>
    </border>
    <border>
      <left/>
      <right/>
      <top/>
      <bottom style="thin">
        <color rgb="FFD7DCE3"/>
      </bottom>
      <diagonal/>
    </border>
    <border>
      <left/>
      <right/>
      <top style="thin">
        <color rgb="FF4A5260"/>
      </top>
      <bottom style="thin">
        <color rgb="FFD7DCE3"/>
      </bottom>
      <diagonal/>
    </border>
    <border>
      <left/>
      <right/>
      <top style="medium">
        <color rgb="FF1B1F24"/>
      </top>
      <bottom style="thin">
        <color rgb="FFD7DCE3"/>
      </bottom>
      <diagonal/>
    </border>
    <border>
      <left style="medium">
        <color rgb="FF2563EB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bottom" wrapText="1"/>
    </xf>
    <xf numFmtId="0" fontId="8" fillId="3" borderId="3" xfId="0" applyFont="1" applyFill="1" applyBorder="1" applyAlignment="1">
      <alignment horizontal="left" vertical="bottom" wrapText="1"/>
    </xf>
    <xf numFmtId="0" fontId="8" fillId="3" borderId="3" xfId="0" applyFont="1" applyFill="1" applyBorder="1" applyAlignment="1">
      <alignment horizontal="right" vertical="bottom" wrapText="1"/>
    </xf>
    <xf numFmtId="0" fontId="9" fillId="0" borderId="4" xfId="0" applyFont="1" applyBorder="1" applyAlignment="1">
      <alignment vertical="bottom"/>
    </xf>
    <xf numFmtId="0" fontId="10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6" fontId="12" fillId="0" borderId="6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166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  <xf numFmtId="166" fontId="2" fillId="0" borderId="0" xfId="0" applyNumberFormat="1" applyFont="1" applyAlignment="1">
      <alignment horizontal="right" vertical="center"/>
    </xf>
    <xf numFmtId="10" fontId="4" fillId="2" borderId="2" xfId="0" applyNumberFormat="1" applyFont="1" applyFill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13" fillId="0" borderId="7" xfId="0" applyNumberFormat="1" applyFont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0" fontId="14" fillId="0" borderId="0" xfId="0" applyFont="1"/>
    <xf numFmtId="0" fontId="4" fillId="0" borderId="4" xfId="0" applyFont="1" applyBorder="1"/>
    <xf numFmtId="0" fontId="15" fillId="0" borderId="0" xfId="0" applyFont="1"/>
    <xf numFmtId="0" fontId="7" fillId="3" borderId="8" xfId="0" applyFont="1" applyFill="1" applyBorder="1" applyAlignment="1">
      <alignment vertical="center" wrapText="1" indent="1"/>
    </xf>
    <xf numFmtId="0" fontId="16" fillId="0" borderId="0" xfId="0" applyFont="1" applyAlignment="1">
      <alignment vertical="top" wrapText="1"/>
    </xf>
    <xf numFmtId="0" fontId="4" fillId="2" borderId="5" xfId="0" applyFont="1" applyFill="1" applyBorder="1" applyAlignment="1">
      <alignment horizontal="left" vertical="center"/>
    </xf>
    <xf numFmtId="168" fontId="4" fillId="2" borderId="5" xfId="0" applyNumberFormat="1" applyFont="1" applyFill="1" applyBorder="1" applyAlignment="1">
      <alignment horizontal="right" vertical="center"/>
    </xf>
    <xf numFmtId="169" fontId="4" fillId="2" borderId="5" xfId="0" applyNumberFormat="1" applyFont="1" applyFill="1" applyBorder="1" applyAlignment="1">
      <alignment horizontal="right" vertical="center"/>
    </xf>
    <xf numFmtId="170" fontId="4" fillId="0" borderId="5" xfId="0" applyNumberFormat="1" applyFont="1" applyBorder="1" applyAlignment="1">
      <alignment horizontal="right" vertical="center"/>
    </xf>
    <xf numFmtId="171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172" fontId="4" fillId="2" borderId="2" xfId="0" applyNumberFormat="1" applyFont="1" applyFill="1" applyBorder="1" applyAlignment="1">
      <alignment horizontal="right" vertical="center"/>
    </xf>
    <xf numFmtId="2" fontId="4" fillId="2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2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73" fontId="4" fillId="2" borderId="5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features/construction-bidding/" TargetMode="External"/><Relationship Id="rId2" Type="http://schemas.openxmlformats.org/officeDocument/2006/relationships/hyperlink" Target="https://buildworkpro.com/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4" max="4" width="8" customWidth="1"/>
    <col min="5" max="5" width="13" customWidth="1"/>
    <col min="6" max="6" width="7" customWidth="1"/>
    <col min="7" max="7" width="15" customWidth="1"/>
  </cols>
  <sheetData>
    <row r="1" ht="30" customHeight="1" spans="1:7" x14ac:dyDescent="0.25">
      <c r="A1" s="1" t="s">
        <v>0</v>
      </c>
      <c r="E1" s="2" t="s">
        <v>1</v>
      </c>
      <c r="F1" s="2"/>
      <c r="G1" s="2"/>
    </row>
    <row r="2" spans="1:1" x14ac:dyDescent="0.25">
      <c r="A2" s="3" t="s">
        <v>2</v>
      </c>
    </row>
    <row r="3" ht="6" customHeight="1" spans="1:7" x14ac:dyDescent="0.25">
      <c r="A3" s="4"/>
      <c r="B3" s="4"/>
      <c r="C3" s="4"/>
      <c r="D3" s="4"/>
      <c r="E3" s="4"/>
      <c r="F3" s="4"/>
      <c r="G3" s="4"/>
    </row>
    <row r="4" spans="1:2" x14ac:dyDescent="0.25">
      <c r="A4" s="5"/>
      <c r="B4" s="6" t="s">
        <v>3</v>
      </c>
    </row>
    <row r="6" spans="1:3" x14ac:dyDescent="0.25">
      <c r="A6" s="7" t="s">
        <v>4</v>
      </c>
      <c r="C6" s="7" t="s">
        <v>5</v>
      </c>
    </row>
    <row r="7" spans="1:7" x14ac:dyDescent="0.25">
      <c r="A7" s="8" t="s">
        <v>6</v>
      </c>
      <c r="B7" s="9"/>
      <c r="C7" s="8" t="s">
        <v>7</v>
      </c>
      <c r="D7" s="8"/>
      <c r="E7" s="9"/>
      <c r="F7" s="9"/>
      <c r="G7" s="9"/>
    </row>
    <row r="8" spans="1:7" x14ac:dyDescent="0.25">
      <c r="A8" s="8" t="s">
        <v>8</v>
      </c>
      <c r="B8" s="9"/>
      <c r="C8" s="8" t="s">
        <v>9</v>
      </c>
      <c r="D8" s="8"/>
      <c r="E8" s="10"/>
      <c r="F8" s="10"/>
      <c r="G8" s="10"/>
    </row>
    <row r="9" spans="1:7" x14ac:dyDescent="0.25">
      <c r="A9" s="8" t="s">
        <v>10</v>
      </c>
      <c r="B9" s="9"/>
      <c r="C9" s="8" t="s">
        <v>11</v>
      </c>
      <c r="D9" s="8"/>
      <c r="E9" s="10"/>
      <c r="F9" s="10"/>
      <c r="G9" s="10"/>
    </row>
    <row r="11" spans="1:3" x14ac:dyDescent="0.25">
      <c r="A11" s="7" t="s">
        <v>12</v>
      </c>
      <c r="C11" s="7" t="s">
        <v>13</v>
      </c>
    </row>
    <row r="12" spans="1:7" x14ac:dyDescent="0.25">
      <c r="A12" s="8" t="s">
        <v>14</v>
      </c>
      <c r="B12" s="9"/>
      <c r="C12" s="8" t="s">
        <v>15</v>
      </c>
      <c r="D12" s="8"/>
      <c r="E12" s="9"/>
      <c r="F12" s="9"/>
      <c r="G12" s="9"/>
    </row>
    <row r="13" spans="1:7" x14ac:dyDescent="0.25">
      <c r="A13" s="8" t="s">
        <v>8</v>
      </c>
      <c r="B13" s="9"/>
      <c r="C13" s="8" t="s">
        <v>16</v>
      </c>
      <c r="D13" s="8"/>
      <c r="E13" s="9"/>
      <c r="F13" s="9"/>
      <c r="G13" s="9"/>
    </row>
    <row r="14" spans="1:7" x14ac:dyDescent="0.25">
      <c r="A14" s="8" t="s">
        <v>17</v>
      </c>
      <c r="B14" s="9"/>
      <c r="C14" s="8" t="s">
        <v>18</v>
      </c>
      <c r="D14" s="8"/>
      <c r="E14" s="9"/>
      <c r="F14" s="9"/>
      <c r="G14" s="9"/>
    </row>
    <row r="16" spans="1:1" x14ac:dyDescent="0.25">
      <c r="A16" s="7" t="s">
        <v>19</v>
      </c>
    </row>
    <row r="17" spans="1:7" x14ac:dyDescent="0.25">
      <c r="A17" s="8" t="s">
        <v>20</v>
      </c>
      <c r="B17" s="9"/>
      <c r="C17" s="8" t="s">
        <v>21</v>
      </c>
      <c r="D17" s="8"/>
      <c r="E17" s="9"/>
      <c r="F17" s="9"/>
      <c r="G17" s="9"/>
    </row>
    <row r="18" spans="1:7" x14ac:dyDescent="0.25">
      <c r="A18" s="8" t="s">
        <v>22</v>
      </c>
      <c r="B18" s="9"/>
      <c r="C18" s="8" t="s">
        <v>23</v>
      </c>
      <c r="D18" s="8"/>
      <c r="E18" s="9"/>
      <c r="F18" s="9"/>
      <c r="G18" s="9"/>
    </row>
    <row r="19" spans="1:2" x14ac:dyDescent="0.25">
      <c r="A19" s="8" t="s">
        <v>24</v>
      </c>
      <c r="B19" s="9"/>
    </row>
    <row r="21" spans="1:1" x14ac:dyDescent="0.25">
      <c r="A21" s="7" t="s">
        <v>25</v>
      </c>
    </row>
    <row r="22" ht="20" customHeight="1" spans="1:7" x14ac:dyDescent="0.25">
      <c r="A22" s="11"/>
      <c r="B22" s="11"/>
      <c r="C22" s="11"/>
      <c r="D22" s="11"/>
      <c r="E22" s="11"/>
      <c r="F22" s="11"/>
      <c r="G22" s="11"/>
    </row>
    <row r="23" ht="20" customHeight="1" spans="1:7" x14ac:dyDescent="0.25">
      <c r="A23" s="11"/>
      <c r="B23" s="11"/>
      <c r="C23" s="11"/>
      <c r="D23" s="11"/>
      <c r="E23" s="11"/>
      <c r="F23" s="11"/>
      <c r="G23" s="11"/>
    </row>
    <row r="25" ht="22" customHeight="1" spans="1:7" x14ac:dyDescent="0.25">
      <c r="A25" s="12" t="s">
        <v>26</v>
      </c>
      <c r="B25" s="13" t="s">
        <v>27</v>
      </c>
      <c r="C25" s="14" t="s">
        <v>28</v>
      </c>
      <c r="D25" s="12" t="s">
        <v>29</v>
      </c>
      <c r="E25" s="14" t="s">
        <v>30</v>
      </c>
      <c r="F25" s="12" t="s">
        <v>31</v>
      </c>
      <c r="G25" s="14" t="s">
        <v>32</v>
      </c>
    </row>
    <row r="26" ht="20" customHeight="1" spans="1:7" x14ac:dyDescent="0.25">
      <c r="A26" s="15" t="s">
        <v>33</v>
      </c>
      <c r="B26" s="15"/>
      <c r="C26" s="15"/>
      <c r="D26" s="15"/>
      <c r="E26" s="15"/>
      <c r="F26" s="15"/>
      <c r="G26" s="15"/>
    </row>
    <row r="27" spans="1:7" x14ac:dyDescent="0.25">
      <c r="A27" s="16">
        <v>1</v>
      </c>
      <c r="B27" s="17"/>
      <c r="C27" s="18"/>
      <c r="D27" s="19"/>
      <c r="E27" s="20"/>
      <c r="F27" s="19"/>
      <c r="G27" s="21">
        <f>IF(OR(C27="",E27=""),"",C27*E27)</f>
      </c>
    </row>
    <row r="28" spans="1:7" x14ac:dyDescent="0.25">
      <c r="A28" s="16">
        <v>2</v>
      </c>
      <c r="B28" s="17"/>
      <c r="C28" s="18"/>
      <c r="D28" s="19"/>
      <c r="E28" s="20"/>
      <c r="F28" s="19"/>
      <c r="G28" s="21">
        <f>IF(OR(C28="",E28=""),"",C28*E28)</f>
      </c>
    </row>
    <row r="29" spans="1:7" x14ac:dyDescent="0.25">
      <c r="A29" s="16">
        <v>3</v>
      </c>
      <c r="B29" s="17"/>
      <c r="C29" s="18"/>
      <c r="D29" s="19"/>
      <c r="E29" s="20"/>
      <c r="F29" s="19"/>
      <c r="G29" s="21">
        <f>IF(OR(C29="",E29=""),"",C29*E29)</f>
      </c>
    </row>
    <row r="30" spans="1:7" x14ac:dyDescent="0.25">
      <c r="A30" s="16">
        <v>4</v>
      </c>
      <c r="B30" s="17"/>
      <c r="C30" s="18"/>
      <c r="D30" s="19"/>
      <c r="E30" s="20"/>
      <c r="F30" s="19"/>
      <c r="G30" s="21">
        <f>IF(OR(C30="",E30=""),"",C30*E30)</f>
      </c>
    </row>
    <row r="31" spans="1:7" x14ac:dyDescent="0.25">
      <c r="A31" s="16">
        <v>5</v>
      </c>
      <c r="B31" s="17"/>
      <c r="C31" s="18"/>
      <c r="D31" s="19"/>
      <c r="E31" s="20"/>
      <c r="F31" s="19"/>
      <c r="G31" s="21">
        <f>IF(OR(C31="",E31=""),"",C31*E31)</f>
      </c>
    </row>
    <row r="32" spans="1:7" x14ac:dyDescent="0.25">
      <c r="A32" s="16">
        <v>6</v>
      </c>
      <c r="B32" s="17"/>
      <c r="C32" s="18"/>
      <c r="D32" s="19"/>
      <c r="E32" s="20"/>
      <c r="F32" s="19"/>
      <c r="G32" s="21">
        <f>IF(OR(C32="",E32=""),"",C32*E32)</f>
      </c>
    </row>
    <row r="33" spans="1:7" x14ac:dyDescent="0.25">
      <c r="A33" s="22" t="s">
        <v>34</v>
      </c>
      <c r="B33" s="23" t="s">
        <v>35</v>
      </c>
      <c r="C33" s="22"/>
      <c r="D33" s="22"/>
      <c r="E33" s="22"/>
      <c r="F33" s="22"/>
      <c r="G33" s="24">
        <f>SUM(G27:G32)</f>
      </c>
    </row>
    <row r="35" ht="20" customHeight="1" spans="1:7" x14ac:dyDescent="0.25">
      <c r="A35" s="15" t="s">
        <v>36</v>
      </c>
      <c r="B35" s="15"/>
      <c r="C35" s="15"/>
      <c r="D35" s="15"/>
      <c r="E35" s="15"/>
      <c r="F35" s="15"/>
      <c r="G35" s="15"/>
    </row>
    <row r="36" spans="1:7" x14ac:dyDescent="0.25">
      <c r="A36" s="16">
        <v>7</v>
      </c>
      <c r="B36" s="17"/>
      <c r="C36" s="18"/>
      <c r="D36" s="19"/>
      <c r="E36" s="20"/>
      <c r="F36" s="19"/>
      <c r="G36" s="21">
        <f>IF(OR(C36="",E36=""),"",C36*E36)</f>
      </c>
    </row>
    <row r="37" spans="1:7" x14ac:dyDescent="0.25">
      <c r="A37" s="16">
        <v>8</v>
      </c>
      <c r="B37" s="17"/>
      <c r="C37" s="18"/>
      <c r="D37" s="19"/>
      <c r="E37" s="20"/>
      <c r="F37" s="19"/>
      <c r="G37" s="21">
        <f>IF(OR(C37="",E37=""),"",C37*E37)</f>
      </c>
    </row>
    <row r="38" spans="1:7" x14ac:dyDescent="0.25">
      <c r="A38" s="16">
        <v>9</v>
      </c>
      <c r="B38" s="17"/>
      <c r="C38" s="18"/>
      <c r="D38" s="19"/>
      <c r="E38" s="20"/>
      <c r="F38" s="19"/>
      <c r="G38" s="21">
        <f>IF(OR(C38="",E38=""),"",C38*E38)</f>
      </c>
    </row>
    <row r="39" spans="1:7" x14ac:dyDescent="0.25">
      <c r="A39" s="16">
        <v>10</v>
      </c>
      <c r="B39" s="17"/>
      <c r="C39" s="18"/>
      <c r="D39" s="19"/>
      <c r="E39" s="20"/>
      <c r="F39" s="19"/>
      <c r="G39" s="21">
        <f>IF(OR(C39="",E39=""),"",C39*E39)</f>
      </c>
    </row>
    <row r="40" spans="1:7" x14ac:dyDescent="0.25">
      <c r="A40" s="16">
        <v>11</v>
      </c>
      <c r="B40" s="17"/>
      <c r="C40" s="18"/>
      <c r="D40" s="19"/>
      <c r="E40" s="20"/>
      <c r="F40" s="19"/>
      <c r="G40" s="21">
        <f>IF(OR(C40="",E40=""),"",C40*E40)</f>
      </c>
    </row>
    <row r="41" spans="1:7" x14ac:dyDescent="0.25">
      <c r="A41" s="16">
        <v>12</v>
      </c>
      <c r="B41" s="17"/>
      <c r="C41" s="18"/>
      <c r="D41" s="19"/>
      <c r="E41" s="20"/>
      <c r="F41" s="19"/>
      <c r="G41" s="21">
        <f>IF(OR(C41="",E41=""),"",C41*E41)</f>
      </c>
    </row>
    <row r="42" spans="1:7" x14ac:dyDescent="0.25">
      <c r="A42" s="22" t="s">
        <v>34</v>
      </c>
      <c r="B42" s="23" t="s">
        <v>37</v>
      </c>
      <c r="C42" s="22"/>
      <c r="D42" s="22"/>
      <c r="E42" s="22"/>
      <c r="F42" s="22"/>
      <c r="G42" s="24">
        <f>SUM(G36:G41)</f>
      </c>
    </row>
    <row r="44" ht="20" customHeight="1" spans="1:7" x14ac:dyDescent="0.25">
      <c r="A44" s="15" t="s">
        <v>38</v>
      </c>
      <c r="B44" s="15"/>
      <c r="C44" s="15"/>
      <c r="D44" s="15"/>
      <c r="E44" s="15"/>
      <c r="F44" s="15"/>
      <c r="G44" s="15"/>
    </row>
    <row r="45" spans="1:7" x14ac:dyDescent="0.25">
      <c r="A45" s="16">
        <v>13</v>
      </c>
      <c r="B45" s="17"/>
      <c r="C45" s="18"/>
      <c r="D45" s="19"/>
      <c r="E45" s="20"/>
      <c r="F45" s="19"/>
      <c r="G45" s="21">
        <f>IF(OR(C45="",E45=""),"",C45*E45)</f>
      </c>
    </row>
    <row r="46" spans="1:7" x14ac:dyDescent="0.25">
      <c r="A46" s="16">
        <v>14</v>
      </c>
      <c r="B46" s="17"/>
      <c r="C46" s="18"/>
      <c r="D46" s="19"/>
      <c r="E46" s="20"/>
      <c r="F46" s="19"/>
      <c r="G46" s="21">
        <f>IF(OR(C46="",E46=""),"",C46*E46)</f>
      </c>
    </row>
    <row r="47" spans="1:7" x14ac:dyDescent="0.25">
      <c r="A47" s="16">
        <v>15</v>
      </c>
      <c r="B47" s="17"/>
      <c r="C47" s="18"/>
      <c r="D47" s="19"/>
      <c r="E47" s="20"/>
      <c r="F47" s="19"/>
      <c r="G47" s="21">
        <f>IF(OR(C47="",E47=""),"",C47*E47)</f>
      </c>
    </row>
    <row r="48" spans="1:7" x14ac:dyDescent="0.25">
      <c r="A48" s="16">
        <v>16</v>
      </c>
      <c r="B48" s="17"/>
      <c r="C48" s="18"/>
      <c r="D48" s="19"/>
      <c r="E48" s="20"/>
      <c r="F48" s="19"/>
      <c r="G48" s="21">
        <f>IF(OR(C48="",E48=""),"",C48*E48)</f>
      </c>
    </row>
    <row r="49" spans="1:7" x14ac:dyDescent="0.25">
      <c r="A49" s="16">
        <v>17</v>
      </c>
      <c r="B49" s="17"/>
      <c r="C49" s="18"/>
      <c r="D49" s="19"/>
      <c r="E49" s="20"/>
      <c r="F49" s="19"/>
      <c r="G49" s="21">
        <f>IF(OR(C49="",E49=""),"",C49*E49)</f>
      </c>
    </row>
    <row r="50" spans="1:7" x14ac:dyDescent="0.25">
      <c r="A50" s="16">
        <v>18</v>
      </c>
      <c r="B50" s="17"/>
      <c r="C50" s="18"/>
      <c r="D50" s="19"/>
      <c r="E50" s="20"/>
      <c r="F50" s="19"/>
      <c r="G50" s="21">
        <f>IF(OR(C50="",E50=""),"",C50*E50)</f>
      </c>
    </row>
    <row r="51" spans="1:7" x14ac:dyDescent="0.25">
      <c r="A51" s="16">
        <v>19</v>
      </c>
      <c r="B51" s="17"/>
      <c r="C51" s="18"/>
      <c r="D51" s="19"/>
      <c r="E51" s="20"/>
      <c r="F51" s="19"/>
      <c r="G51" s="21">
        <f>IF(OR(C51="",E51=""),"",C51*E51)</f>
      </c>
    </row>
    <row r="52" spans="1:7" x14ac:dyDescent="0.25">
      <c r="A52" s="22" t="s">
        <v>34</v>
      </c>
      <c r="B52" s="23" t="s">
        <v>39</v>
      </c>
      <c r="C52" s="22"/>
      <c r="D52" s="22"/>
      <c r="E52" s="22"/>
      <c r="F52" s="22"/>
      <c r="G52" s="24">
        <f>SUM(G45:G51)</f>
      </c>
    </row>
    <row r="54" ht="22" customHeight="1" spans="1:7" x14ac:dyDescent="0.25">
      <c r="A54" s="25" t="s">
        <v>34</v>
      </c>
      <c r="B54" s="25" t="s">
        <v>40</v>
      </c>
      <c r="C54" s="25"/>
      <c r="D54" s="25"/>
      <c r="E54" s="25"/>
      <c r="F54" s="25"/>
      <c r="G54" s="26">
        <f>G33+G42+G52</f>
      </c>
    </row>
    <row r="55" spans="2:7" x14ac:dyDescent="0.25">
      <c r="B55" s="27" t="s">
        <v>41</v>
      </c>
      <c r="G55" s="28">
        <f>SUMIF(F27:F32,"Y",G27:G32)+SUMIF(F36:F41,"Y",G36:G41)+SUMIF(F45:F51,"Y",G45:G51)</f>
      </c>
    </row>
    <row r="56" spans="2:7" x14ac:dyDescent="0.25">
      <c r="B56" s="27" t="s">
        <v>42</v>
      </c>
      <c r="E56" s="29">
        <v>0</v>
      </c>
      <c r="G56" s="30">
        <f>ROUND(G55*E56,2)</f>
      </c>
    </row>
    <row r="57" ht="22" customHeight="1" spans="1:7" x14ac:dyDescent="0.25">
      <c r="A57" s="25" t="s">
        <v>34</v>
      </c>
      <c r="B57" s="25" t="s">
        <v>43</v>
      </c>
      <c r="C57" s="25"/>
      <c r="D57" s="25"/>
      <c r="E57" s="25"/>
      <c r="F57" s="25"/>
      <c r="G57" s="31">
        <f>G54+G56</f>
      </c>
    </row>
    <row r="58" spans="2:7" x14ac:dyDescent="0.25">
      <c r="B58" s="27" t="s">
        <v>44</v>
      </c>
      <c r="E58" s="32">
        <v>0.3</v>
      </c>
      <c r="G58" s="30">
        <f>ROUND(G57*E58,2)</f>
      </c>
    </row>
    <row r="59" spans="2:7" x14ac:dyDescent="0.25">
      <c r="B59" s="27" t="s">
        <v>45</v>
      </c>
      <c r="G59" s="30">
        <f>G57-G58</f>
      </c>
    </row>
    <row r="61" ht="22" customHeight="1" spans="1:7" x14ac:dyDescent="0.25">
      <c r="A61" s="12" t="s">
        <v>46</v>
      </c>
      <c r="B61" s="13" t="s">
        <v>47</v>
      </c>
      <c r="C61" s="13" t="s">
        <v>34</v>
      </c>
      <c r="D61" s="13" t="s">
        <v>34</v>
      </c>
      <c r="E61" s="13" t="s">
        <v>34</v>
      </c>
      <c r="F61" s="13" t="s">
        <v>34</v>
      </c>
      <c r="G61" s="14" t="s">
        <v>48</v>
      </c>
    </row>
    <row r="62" spans="1:7" x14ac:dyDescent="0.25">
      <c r="A62" s="16" t="s">
        <v>49</v>
      </c>
      <c r="B62" s="17"/>
      <c r="C62" s="17"/>
      <c r="D62" s="17"/>
      <c r="E62" s="17"/>
      <c r="F62" s="17"/>
      <c r="G62" s="20"/>
    </row>
    <row r="63" spans="1:7" x14ac:dyDescent="0.25">
      <c r="A63" s="16" t="s">
        <v>50</v>
      </c>
      <c r="B63" s="17"/>
      <c r="C63" s="17"/>
      <c r="D63" s="17"/>
      <c r="E63" s="17"/>
      <c r="F63" s="17"/>
      <c r="G63" s="20"/>
    </row>
    <row r="64" spans="1:7" x14ac:dyDescent="0.25">
      <c r="A64" s="16" t="s">
        <v>51</v>
      </c>
      <c r="B64" s="17"/>
      <c r="C64" s="17"/>
      <c r="D64" s="17"/>
      <c r="E64" s="17"/>
      <c r="F64" s="17"/>
      <c r="G64" s="20"/>
    </row>
    <row r="66" spans="1:1" x14ac:dyDescent="0.25">
      <c r="A66" s="7" t="s">
        <v>52</v>
      </c>
    </row>
    <row r="67" ht="18" customHeight="1" spans="1:7" x14ac:dyDescent="0.25">
      <c r="A67" s="11"/>
      <c r="B67" s="11"/>
      <c r="C67" s="11"/>
      <c r="D67" s="11"/>
      <c r="E67" s="11"/>
      <c r="F67" s="11"/>
      <c r="G67" s="11"/>
    </row>
    <row r="68" ht="18" customHeight="1" spans="1:7" x14ac:dyDescent="0.25">
      <c r="A68" s="11"/>
      <c r="B68" s="11"/>
      <c r="C68" s="11"/>
      <c r="D68" s="11"/>
      <c r="E68" s="11"/>
      <c r="F68" s="11"/>
      <c r="G68" s="11"/>
    </row>
    <row r="69" ht="18" customHeight="1" spans="1:7" x14ac:dyDescent="0.25">
      <c r="A69" s="11"/>
      <c r="B69" s="11"/>
      <c r="C69" s="11"/>
      <c r="D69" s="11"/>
      <c r="E69" s="11"/>
      <c r="F69" s="11"/>
      <c r="G69" s="11"/>
    </row>
    <row r="71" spans="1:5" x14ac:dyDescent="0.25">
      <c r="A71" s="33" t="s">
        <v>53</v>
      </c>
      <c r="E71" s="33" t="s">
        <v>54</v>
      </c>
    </row>
    <row r="73" ht="22" customHeight="1" spans="1:7" x14ac:dyDescent="0.25">
      <c r="A73" s="34"/>
      <c r="B73" s="34"/>
      <c r="C73" s="34"/>
      <c r="E73" s="34"/>
      <c r="F73" s="34"/>
      <c r="G73" s="34"/>
    </row>
    <row r="74" spans="1:5" x14ac:dyDescent="0.25">
      <c r="A74" s="35" t="s">
        <v>55</v>
      </c>
      <c r="E74" s="35" t="s">
        <v>55</v>
      </c>
    </row>
    <row r="75" ht="22" customHeight="1" spans="1:7" x14ac:dyDescent="0.25">
      <c r="A75" s="34"/>
      <c r="B75" s="34"/>
      <c r="C75" s="34"/>
      <c r="E75" s="34"/>
      <c r="F75" s="34"/>
      <c r="G75" s="34"/>
    </row>
    <row r="76" spans="1:5" x14ac:dyDescent="0.25">
      <c r="A76" s="35" t="s">
        <v>56</v>
      </c>
      <c r="E76" s="35" t="s">
        <v>56</v>
      </c>
    </row>
    <row r="77" ht="22" customHeight="1" spans="1:7" x14ac:dyDescent="0.25">
      <c r="A77" s="34"/>
      <c r="B77" s="34"/>
      <c r="C77" s="34"/>
      <c r="E77" s="34"/>
      <c r="F77" s="34"/>
      <c r="G77" s="34"/>
    </row>
    <row r="78" spans="1:5" x14ac:dyDescent="0.25">
      <c r="A78" s="35" t="s">
        <v>57</v>
      </c>
      <c r="E78" s="35" t="s">
        <v>57</v>
      </c>
    </row>
    <row r="80" ht="30" customHeight="1" spans="1:7" x14ac:dyDescent="0.25">
      <c r="A80" s="36" t="s">
        <v>58</v>
      </c>
      <c r="B80" s="36"/>
      <c r="C80" s="36"/>
      <c r="D80" s="36"/>
      <c r="E80" s="36"/>
      <c r="F80" s="36"/>
      <c r="G80" s="36"/>
    </row>
    <row r="82" ht="16" customHeight="1" spans="1:7" x14ac:dyDescent="0.25">
      <c r="A82" s="37" t="s">
        <v>59</v>
      </c>
      <c r="B82" s="37"/>
      <c r="C82" s="37"/>
      <c r="D82" s="37"/>
      <c r="E82" s="37"/>
      <c r="F82" s="37"/>
      <c r="G82" s="37"/>
    </row>
  </sheetData>
  <mergeCells count="30">
    <mergeCell ref="E1:G1"/>
    <mergeCell ref="C7:D7"/>
    <mergeCell ref="E7:G7"/>
    <mergeCell ref="C8:D8"/>
    <mergeCell ref="E8:G8"/>
    <mergeCell ref="C9:D9"/>
    <mergeCell ref="E9:G9"/>
    <mergeCell ref="C12:D12"/>
    <mergeCell ref="E12:G12"/>
    <mergeCell ref="C13:D13"/>
    <mergeCell ref="E13:G13"/>
    <mergeCell ref="C14:D14"/>
    <mergeCell ref="E14:G14"/>
    <mergeCell ref="C17:D17"/>
    <mergeCell ref="E17:G17"/>
    <mergeCell ref="C18:D18"/>
    <mergeCell ref="E18:G18"/>
    <mergeCell ref="A22:G23"/>
    <mergeCell ref="B62:F62"/>
    <mergeCell ref="B63:F63"/>
    <mergeCell ref="B64:F64"/>
    <mergeCell ref="A67:G69"/>
    <mergeCell ref="A73:C73"/>
    <mergeCell ref="E73:G73"/>
    <mergeCell ref="A75:C75"/>
    <mergeCell ref="E75:G75"/>
    <mergeCell ref="A77:C77"/>
    <mergeCell ref="E77:G77"/>
    <mergeCell ref="A80:G80"/>
    <mergeCell ref="A82:G82"/>
  </mergeCells>
  <dataValidations count="3">
    <dataValidation type="list" allowBlank="1" showErrorMessage="1" errorTitle="Pick from the list" error="Choose one of: Y, N" sqref="F27:F32">
      <formula1>"Y,N"</formula1>
    </dataValidation>
    <dataValidation type="list" allowBlank="1" showErrorMessage="1" errorTitle="Pick from the list" error="Choose one of: Y, N" sqref="F36:F41">
      <formula1>"Y,N"</formula1>
    </dataValidation>
    <dataValidation type="list" allowBlank="1" showErrorMessage="1" errorTitle="Pick from the list" error="Choose one of: Y, N" sqref="F45:F51">
      <formula1>"Y,N"</formula1>
    </dataValidation>
  </dataValidations>
  <hyperlinks>
    <hyperlink ref="A82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buildworkpro.com/templates&amp;C&amp;8&amp;K8B93A1Estimate&amp;R&amp;8&amp;K8B93A1Page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workbookViewId="0" showGridLines="0"/>
  </sheetViews>
  <sheetFormatPr defaultRowHeight="15" outlineLevelRow="0" outlineLevelCol="0" x14ac:dyDescent="55"/>
  <cols>
    <col min="1" max="1" width="21" customWidth="1"/>
    <col min="2" max="3" width="7.5" customWidth="1"/>
    <col min="4" max="5" width="7" customWidth="1"/>
    <col min="6" max="6" width="7.5" customWidth="1"/>
    <col min="7" max="7" width="8" customWidth="1"/>
    <col min="8" max="9" width="8.5" customWidth="1"/>
    <col min="10" max="11" width="9.5" customWidth="1"/>
    <col min="12" max="12" width="8.5" customWidth="1"/>
    <col min="13" max="13" width="9.5" customWidth="1"/>
  </cols>
  <sheetData>
    <row r="1" ht="30" customHeight="1" spans="1:1" x14ac:dyDescent="0.25">
      <c r="A1" s="1" t="s">
        <v>60</v>
      </c>
    </row>
    <row r="2" spans="1:1" x14ac:dyDescent="0.25">
      <c r="A2" s="3" t="s">
        <v>61</v>
      </c>
    </row>
    <row r="3" ht="6" customHeight="1" spans="1:13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2" x14ac:dyDescent="0.25">
      <c r="A4" s="5"/>
      <c r="B4" s="6" t="s">
        <v>3</v>
      </c>
    </row>
    <row r="6" ht="32" customHeight="1" spans="1:13" x14ac:dyDescent="0.25">
      <c r="A6" s="13" t="s">
        <v>62</v>
      </c>
      <c r="B6" s="14" t="s">
        <v>63</v>
      </c>
      <c r="C6" s="14" t="s">
        <v>64</v>
      </c>
      <c r="D6" s="14" t="s">
        <v>65</v>
      </c>
      <c r="E6" s="12" t="s">
        <v>66</v>
      </c>
      <c r="F6" s="14" t="s">
        <v>67</v>
      </c>
      <c r="G6" s="14" t="s">
        <v>68</v>
      </c>
      <c r="H6" s="14" t="s">
        <v>69</v>
      </c>
      <c r="I6" s="14" t="s">
        <v>70</v>
      </c>
      <c r="J6" s="12" t="s">
        <v>71</v>
      </c>
      <c r="K6" s="14" t="s">
        <v>72</v>
      </c>
      <c r="L6" s="14" t="s">
        <v>73</v>
      </c>
      <c r="M6" s="14" t="s">
        <v>74</v>
      </c>
    </row>
    <row r="7" spans="1:13" x14ac:dyDescent="0.25">
      <c r="A7" s="38" t="s">
        <v>75</v>
      </c>
      <c r="B7" s="39">
        <v>44</v>
      </c>
      <c r="C7" s="39">
        <v>20</v>
      </c>
      <c r="D7" s="40">
        <v>5</v>
      </c>
      <c r="E7" s="19" t="s">
        <v>76</v>
      </c>
      <c r="F7" s="39">
        <v>10</v>
      </c>
      <c r="G7" s="41">
        <f>IF(OR(B7="",C7=""),"",B7*C7)</f>
      </c>
      <c r="H7" s="42">
        <f>IF(OR(G7="",D7=""),"",G7*D7/12/27)</f>
      </c>
      <c r="I7" s="41">
        <f>IF(G7="","",2*(B7+C7))</f>
      </c>
      <c r="J7" s="43">
        <f>IF(AND(G7&lt;&gt;"",UPPER(E7)="Y"),(ROUNDUP((C7-2*$M$19/12)*12/$M$18,0)+1)&amp;" / "&amp;(ROUNDUP((B7-2*$M$19/12)*12/$M$18,0)+1),"")</f>
      </c>
      <c r="K7" s="41">
        <f>IF(AND(G7&lt;&gt;"",UPPER(E7)="Y"),(ROUNDUP((C7-2*$M$19/12)*12/$M$18,0)+1)*((B7-2*$M$19/12)+(MAX(1,ROUNDUP(((B7-2*$M$19/12)-$M$21/12)/($M$20-$M$21/12),0))-1)*$M$21/12)+(ROUNDUP((B7-2*$M$19/12)*12/$M$18,0)+1)*((C7-2*$M$19/12)+(MAX(1,ROUNDUP(((C7-2*$M$19/12)-$M$21/12)/($M$20-$M$21/12),0))-1)*$M$21/12),"")</f>
      </c>
      <c r="L7" s="41">
        <f>IF(AND(G7&lt;&gt;"",UPPER(E7)="Y"),(ROUNDUP((C7-2*$M$19/12)*12/$M$18,0)+1)*(MAX(1,ROUNDUP(((B7-2*$M$19/12)-$M$21/12)/($M$20-$M$21/12),0))-1)+ROUNDUP((ROUNDUP((C7-2*$M$19/12)*12/$M$18,0)+1)/INT($M$20/((B7-2*$M$19/12)-(MAX(1,ROUNDUP(((B7-2*$M$19/12)-$M$21/12)/($M$20-$M$21/12),0))-1)*($M$20-$M$21/12))+1E-9),0)+(ROUNDUP((B7-2*$M$19/12)*12/$M$18,0)+1)*(MAX(1,ROUNDUP(((C7-2*$M$19/12)-$M$21/12)/($M$20-$M$21/12),0))-1)+ROUNDUP((ROUNDUP((B7-2*$M$19/12)*12/$M$18,0)+1)/INT($M$20/((C7-2*$M$19/12)-(MAX(1,ROUNDUP(((C7-2*$M$19/12)-$M$21/12)/($M$20-$M$21/12),0))-1)*($M$20-$M$21/12))+1E-9),0),"")</f>
      </c>
      <c r="M7" s="41">
        <f>IF(OR(G7="",N(F7)&lt;=0),"",(ROUNDUP(B7/F7,0)-1)*C7+(ROUNDUP(C7/F7,0)-1)*B7)</f>
      </c>
    </row>
    <row r="8" spans="1:13" x14ac:dyDescent="0.25">
      <c r="A8" s="38" t="s">
        <v>77</v>
      </c>
      <c r="B8" s="39">
        <v>20</v>
      </c>
      <c r="C8" s="39">
        <v>8</v>
      </c>
      <c r="D8" s="40">
        <v>6</v>
      </c>
      <c r="E8" s="19" t="s">
        <v>76</v>
      </c>
      <c r="F8" s="39">
        <v>10</v>
      </c>
      <c r="G8" s="41">
        <f>IF(OR(B8="",C8=""),"",B8*C8)</f>
      </c>
      <c r="H8" s="42">
        <f>IF(OR(G8="",D8=""),"",G8*D8/12/27)</f>
      </c>
      <c r="I8" s="41">
        <f>IF(G8="","",2*(B8+C8))</f>
      </c>
      <c r="J8" s="43">
        <f>IF(AND(G8&lt;&gt;"",UPPER(E8)="Y"),(ROUNDUP((C8-2*$M$19/12)*12/$M$18,0)+1)&amp;" / "&amp;(ROUNDUP((B8-2*$M$19/12)*12/$M$18,0)+1),"")</f>
      </c>
      <c r="K8" s="41">
        <f>IF(AND(G8&lt;&gt;"",UPPER(E8)="Y"),(ROUNDUP((C8-2*$M$19/12)*12/$M$18,0)+1)*((B8-2*$M$19/12)+(MAX(1,ROUNDUP(((B8-2*$M$19/12)-$M$21/12)/($M$20-$M$21/12),0))-1)*$M$21/12)+(ROUNDUP((B8-2*$M$19/12)*12/$M$18,0)+1)*((C8-2*$M$19/12)+(MAX(1,ROUNDUP(((C8-2*$M$19/12)-$M$21/12)/($M$20-$M$21/12),0))-1)*$M$21/12),"")</f>
      </c>
      <c r="L8" s="41">
        <f>IF(AND(G8&lt;&gt;"",UPPER(E8)="Y"),(ROUNDUP((C8-2*$M$19/12)*12/$M$18,0)+1)*(MAX(1,ROUNDUP(((B8-2*$M$19/12)-$M$21/12)/($M$20-$M$21/12),0))-1)+ROUNDUP((ROUNDUP((C8-2*$M$19/12)*12/$M$18,0)+1)/INT($M$20/((B8-2*$M$19/12)-(MAX(1,ROUNDUP(((B8-2*$M$19/12)-$M$21/12)/($M$20-$M$21/12),0))-1)*($M$20-$M$21/12))+1E-9),0)+(ROUNDUP((B8-2*$M$19/12)*12/$M$18,0)+1)*(MAX(1,ROUNDUP(((C8-2*$M$19/12)-$M$21/12)/($M$20-$M$21/12),0))-1)+ROUNDUP((ROUNDUP((B8-2*$M$19/12)*12/$M$18,0)+1)/INT($M$20/((C8-2*$M$19/12)-(MAX(1,ROUNDUP(((C8-2*$M$19/12)-$M$21/12)/($M$20-$M$21/12),0))-1)*($M$20-$M$21/12))+1E-9),0),"")</f>
      </c>
      <c r="M8" s="41">
        <f>IF(OR(G8="",N(F8)&lt;=0),"",(ROUNDUP(B8/F8,0)-1)*C8+(ROUNDUP(C8/F8,0)-1)*B8)</f>
      </c>
    </row>
    <row r="9" spans="1:13" x14ac:dyDescent="0.25">
      <c r="A9" s="38" t="s">
        <v>78</v>
      </c>
      <c r="B9" s="39">
        <v>28</v>
      </c>
      <c r="C9" s="39">
        <v>4</v>
      </c>
      <c r="D9" s="40">
        <v>4</v>
      </c>
      <c r="E9" s="19" t="s">
        <v>79</v>
      </c>
      <c r="F9" s="39">
        <v>4</v>
      </c>
      <c r="G9" s="41">
        <f>IF(OR(B9="",C9=""),"",B9*C9)</f>
      </c>
      <c r="H9" s="42">
        <f>IF(OR(G9="",D9=""),"",G9*D9/12/27)</f>
      </c>
      <c r="I9" s="41">
        <f>IF(G9="","",2*(B9+C9))</f>
      </c>
      <c r="J9" s="43">
        <f>IF(AND(G9&lt;&gt;"",UPPER(E9)="Y"),(ROUNDUP((C9-2*$M$19/12)*12/$M$18,0)+1)&amp;" / "&amp;(ROUNDUP((B9-2*$M$19/12)*12/$M$18,0)+1),"")</f>
      </c>
      <c r="K9" s="41">
        <f>IF(AND(G9&lt;&gt;"",UPPER(E9)="Y"),(ROUNDUP((C9-2*$M$19/12)*12/$M$18,0)+1)*((B9-2*$M$19/12)+(MAX(1,ROUNDUP(((B9-2*$M$19/12)-$M$21/12)/($M$20-$M$21/12),0))-1)*$M$21/12)+(ROUNDUP((B9-2*$M$19/12)*12/$M$18,0)+1)*((C9-2*$M$19/12)+(MAX(1,ROUNDUP(((C9-2*$M$19/12)-$M$21/12)/($M$20-$M$21/12),0))-1)*$M$21/12),"")</f>
      </c>
      <c r="L9" s="41">
        <f>IF(AND(G9&lt;&gt;"",UPPER(E9)="Y"),(ROUNDUP((C9-2*$M$19/12)*12/$M$18,0)+1)*(MAX(1,ROUNDUP(((B9-2*$M$19/12)-$M$21/12)/($M$20-$M$21/12),0))-1)+ROUNDUP((ROUNDUP((C9-2*$M$19/12)*12/$M$18,0)+1)/INT($M$20/((B9-2*$M$19/12)-(MAX(1,ROUNDUP(((B9-2*$M$19/12)-$M$21/12)/($M$20-$M$21/12),0))-1)*($M$20-$M$21/12))+1E-9),0)+(ROUNDUP((B9-2*$M$19/12)*12/$M$18,0)+1)*(MAX(1,ROUNDUP(((C9-2*$M$19/12)-$M$21/12)/($M$20-$M$21/12),0))-1)+ROUNDUP((ROUNDUP((B9-2*$M$19/12)*12/$M$18,0)+1)/INT($M$20/((C9-2*$M$19/12)-(MAX(1,ROUNDUP(((C9-2*$M$19/12)-$M$21/12)/($M$20-$M$21/12),0))-1)*($M$20-$M$21/12))+1E-9),0),"")</f>
      </c>
      <c r="M9" s="41">
        <f>IF(OR(G9="",N(F9)&lt;=0),"",(ROUNDUP(B9/F9,0)-1)*C9+(ROUNDUP(C9/F9,0)-1)*B9)</f>
      </c>
    </row>
    <row r="10" spans="1:13" x14ac:dyDescent="0.25">
      <c r="A10" s="38"/>
      <c r="B10" s="39"/>
      <c r="C10" s="39"/>
      <c r="D10" s="40"/>
      <c r="E10" s="19"/>
      <c r="F10" s="39"/>
      <c r="G10" s="41">
        <f>IF(OR(B10="",C10=""),"",B10*C10)</f>
      </c>
      <c r="H10" s="42">
        <f>IF(OR(G10="",D10=""),"",G10*D10/12/27)</f>
      </c>
      <c r="I10" s="41">
        <f>IF(G10="","",2*(B10+C10))</f>
      </c>
      <c r="J10" s="43">
        <f>IF(AND(G10&lt;&gt;"",UPPER(E10)="Y"),(ROUNDUP((C10-2*$M$19/12)*12/$M$18,0)+1)&amp;" / "&amp;(ROUNDUP((B10-2*$M$19/12)*12/$M$18,0)+1),"")</f>
      </c>
      <c r="K10" s="41">
        <f>IF(AND(G10&lt;&gt;"",UPPER(E10)="Y"),(ROUNDUP((C10-2*$M$19/12)*12/$M$18,0)+1)*((B10-2*$M$19/12)+(MAX(1,ROUNDUP(((B10-2*$M$19/12)-$M$21/12)/($M$20-$M$21/12),0))-1)*$M$21/12)+(ROUNDUP((B10-2*$M$19/12)*12/$M$18,0)+1)*((C10-2*$M$19/12)+(MAX(1,ROUNDUP(((C10-2*$M$19/12)-$M$21/12)/($M$20-$M$21/12),0))-1)*$M$21/12),"")</f>
      </c>
      <c r="L10" s="41">
        <f>IF(AND(G10&lt;&gt;"",UPPER(E10)="Y"),(ROUNDUP((C10-2*$M$19/12)*12/$M$18,0)+1)*(MAX(1,ROUNDUP(((B10-2*$M$19/12)-$M$21/12)/($M$20-$M$21/12),0))-1)+ROUNDUP((ROUNDUP((C10-2*$M$19/12)*12/$M$18,0)+1)/INT($M$20/((B10-2*$M$19/12)-(MAX(1,ROUNDUP(((B10-2*$M$19/12)-$M$21/12)/($M$20-$M$21/12),0))-1)*($M$20-$M$21/12))+1E-9),0)+(ROUNDUP((B10-2*$M$19/12)*12/$M$18,0)+1)*(MAX(1,ROUNDUP(((C10-2*$M$19/12)-$M$21/12)/($M$20-$M$21/12),0))-1)+ROUNDUP((ROUNDUP((B10-2*$M$19/12)*12/$M$18,0)+1)/INT($M$20/((C10-2*$M$19/12)-(MAX(1,ROUNDUP(((C10-2*$M$19/12)-$M$21/12)/($M$20-$M$21/12),0))-1)*($M$20-$M$21/12))+1E-9),0),"")</f>
      </c>
      <c r="M10" s="41">
        <f>IF(OR(G10="",N(F10)&lt;=0),"",(ROUNDUP(B10/F10,0)-1)*C10+(ROUNDUP(C10/F10,0)-1)*B10)</f>
      </c>
    </row>
    <row r="11" spans="1:13" x14ac:dyDescent="0.25">
      <c r="A11" s="38"/>
      <c r="B11" s="39"/>
      <c r="C11" s="39"/>
      <c r="D11" s="40"/>
      <c r="E11" s="19"/>
      <c r="F11" s="39"/>
      <c r="G11" s="41">
        <f>IF(OR(B11="",C11=""),"",B11*C11)</f>
      </c>
      <c r="H11" s="42">
        <f>IF(OR(G11="",D11=""),"",G11*D11/12/27)</f>
      </c>
      <c r="I11" s="41">
        <f>IF(G11="","",2*(B11+C11))</f>
      </c>
      <c r="J11" s="43">
        <f>IF(AND(G11&lt;&gt;"",UPPER(E11)="Y"),(ROUNDUP((C11-2*$M$19/12)*12/$M$18,0)+1)&amp;" / "&amp;(ROUNDUP((B11-2*$M$19/12)*12/$M$18,0)+1),"")</f>
      </c>
      <c r="K11" s="41">
        <f>IF(AND(G11&lt;&gt;"",UPPER(E11)="Y"),(ROUNDUP((C11-2*$M$19/12)*12/$M$18,0)+1)*((B11-2*$M$19/12)+(MAX(1,ROUNDUP(((B11-2*$M$19/12)-$M$21/12)/($M$20-$M$21/12),0))-1)*$M$21/12)+(ROUNDUP((B11-2*$M$19/12)*12/$M$18,0)+1)*((C11-2*$M$19/12)+(MAX(1,ROUNDUP(((C11-2*$M$19/12)-$M$21/12)/($M$20-$M$21/12),0))-1)*$M$21/12),"")</f>
      </c>
      <c r="L11" s="41">
        <f>IF(AND(G11&lt;&gt;"",UPPER(E11)="Y"),(ROUNDUP((C11-2*$M$19/12)*12/$M$18,0)+1)*(MAX(1,ROUNDUP(((B11-2*$M$19/12)-$M$21/12)/($M$20-$M$21/12),0))-1)+ROUNDUP((ROUNDUP((C11-2*$M$19/12)*12/$M$18,0)+1)/INT($M$20/((B11-2*$M$19/12)-(MAX(1,ROUNDUP(((B11-2*$M$19/12)-$M$21/12)/($M$20-$M$21/12),0))-1)*($M$20-$M$21/12))+1E-9),0)+(ROUNDUP((B11-2*$M$19/12)*12/$M$18,0)+1)*(MAX(1,ROUNDUP(((C11-2*$M$19/12)-$M$21/12)/($M$20-$M$21/12),0))-1)+ROUNDUP((ROUNDUP((B11-2*$M$19/12)*12/$M$18,0)+1)/INT($M$20/((C11-2*$M$19/12)-(MAX(1,ROUNDUP(((C11-2*$M$19/12)-$M$21/12)/($M$20-$M$21/12),0))-1)*($M$20-$M$21/12))+1E-9),0),"")</f>
      </c>
      <c r="M11" s="41">
        <f>IF(OR(G11="",N(F11)&lt;=0),"",(ROUNDUP(B11/F11,0)-1)*C11+(ROUNDUP(C11/F11,0)-1)*B11)</f>
      </c>
    </row>
    <row r="12" spans="1:13" x14ac:dyDescent="0.25">
      <c r="A12" s="38"/>
      <c r="B12" s="39"/>
      <c r="C12" s="39"/>
      <c r="D12" s="40"/>
      <c r="E12" s="19"/>
      <c r="F12" s="39"/>
      <c r="G12" s="41">
        <f>IF(OR(B12="",C12=""),"",B12*C12)</f>
      </c>
      <c r="H12" s="42">
        <f>IF(OR(G12="",D12=""),"",G12*D12/12/27)</f>
      </c>
      <c r="I12" s="41">
        <f>IF(G12="","",2*(B12+C12))</f>
      </c>
      <c r="J12" s="43">
        <f>IF(AND(G12&lt;&gt;"",UPPER(E12)="Y"),(ROUNDUP((C12-2*$M$19/12)*12/$M$18,0)+1)&amp;" / "&amp;(ROUNDUP((B12-2*$M$19/12)*12/$M$18,0)+1),"")</f>
      </c>
      <c r="K12" s="41">
        <f>IF(AND(G12&lt;&gt;"",UPPER(E12)="Y"),(ROUNDUP((C12-2*$M$19/12)*12/$M$18,0)+1)*((B12-2*$M$19/12)+(MAX(1,ROUNDUP(((B12-2*$M$19/12)-$M$21/12)/($M$20-$M$21/12),0))-1)*$M$21/12)+(ROUNDUP((B12-2*$M$19/12)*12/$M$18,0)+1)*((C12-2*$M$19/12)+(MAX(1,ROUNDUP(((C12-2*$M$19/12)-$M$21/12)/($M$20-$M$21/12),0))-1)*$M$21/12),"")</f>
      </c>
      <c r="L12" s="41">
        <f>IF(AND(G12&lt;&gt;"",UPPER(E12)="Y"),(ROUNDUP((C12-2*$M$19/12)*12/$M$18,0)+1)*(MAX(1,ROUNDUP(((B12-2*$M$19/12)-$M$21/12)/($M$20-$M$21/12),0))-1)+ROUNDUP((ROUNDUP((C12-2*$M$19/12)*12/$M$18,0)+1)/INT($M$20/((B12-2*$M$19/12)-(MAX(1,ROUNDUP(((B12-2*$M$19/12)-$M$21/12)/($M$20-$M$21/12),0))-1)*($M$20-$M$21/12))+1E-9),0)+(ROUNDUP((B12-2*$M$19/12)*12/$M$18,0)+1)*(MAX(1,ROUNDUP(((C12-2*$M$19/12)-$M$21/12)/($M$20-$M$21/12),0))-1)+ROUNDUP((ROUNDUP((B12-2*$M$19/12)*12/$M$18,0)+1)/INT($M$20/((C12-2*$M$19/12)-(MAX(1,ROUNDUP(((C12-2*$M$19/12)-$M$21/12)/($M$20-$M$21/12),0))-1)*($M$20-$M$21/12))+1E-9),0),"")</f>
      </c>
      <c r="M12" s="41">
        <f>IF(OR(G12="",N(F12)&lt;=0),"",(ROUNDUP(B12/F12,0)-1)*C12+(ROUNDUP(C12/F12,0)-1)*B12)</f>
      </c>
    </row>
    <row r="13" spans="1:13" x14ac:dyDescent="0.25">
      <c r="A13" s="38"/>
      <c r="B13" s="39"/>
      <c r="C13" s="39"/>
      <c r="D13" s="40"/>
      <c r="E13" s="19"/>
      <c r="F13" s="39"/>
      <c r="G13" s="41">
        <f>IF(OR(B13="",C13=""),"",B13*C13)</f>
      </c>
      <c r="H13" s="42">
        <f>IF(OR(G13="",D13=""),"",G13*D13/12/27)</f>
      </c>
      <c r="I13" s="41">
        <f>IF(G13="","",2*(B13+C13))</f>
      </c>
      <c r="J13" s="43">
        <f>IF(AND(G13&lt;&gt;"",UPPER(E13)="Y"),(ROUNDUP((C13-2*$M$19/12)*12/$M$18,0)+1)&amp;" / "&amp;(ROUNDUP((B13-2*$M$19/12)*12/$M$18,0)+1),"")</f>
      </c>
      <c r="K13" s="41">
        <f>IF(AND(G13&lt;&gt;"",UPPER(E13)="Y"),(ROUNDUP((C13-2*$M$19/12)*12/$M$18,0)+1)*((B13-2*$M$19/12)+(MAX(1,ROUNDUP(((B13-2*$M$19/12)-$M$21/12)/($M$20-$M$21/12),0))-1)*$M$21/12)+(ROUNDUP((B13-2*$M$19/12)*12/$M$18,0)+1)*((C13-2*$M$19/12)+(MAX(1,ROUNDUP(((C13-2*$M$19/12)-$M$21/12)/($M$20-$M$21/12),0))-1)*$M$21/12),"")</f>
      </c>
      <c r="L13" s="41">
        <f>IF(AND(G13&lt;&gt;"",UPPER(E13)="Y"),(ROUNDUP((C13-2*$M$19/12)*12/$M$18,0)+1)*(MAX(1,ROUNDUP(((B13-2*$M$19/12)-$M$21/12)/($M$20-$M$21/12),0))-1)+ROUNDUP((ROUNDUP((C13-2*$M$19/12)*12/$M$18,0)+1)/INT($M$20/((B13-2*$M$19/12)-(MAX(1,ROUNDUP(((B13-2*$M$19/12)-$M$21/12)/($M$20-$M$21/12),0))-1)*($M$20-$M$21/12))+1E-9),0)+(ROUNDUP((B13-2*$M$19/12)*12/$M$18,0)+1)*(MAX(1,ROUNDUP(((C13-2*$M$19/12)-$M$21/12)/($M$20-$M$21/12),0))-1)+ROUNDUP((ROUNDUP((B13-2*$M$19/12)*12/$M$18,0)+1)/INT($M$20/((C13-2*$M$19/12)-(MAX(1,ROUNDUP(((C13-2*$M$19/12)-$M$21/12)/($M$20-$M$21/12),0))-1)*($M$20-$M$21/12))+1E-9),0),"")</f>
      </c>
      <c r="M13" s="41">
        <f>IF(OR(G13="",N(F13)&lt;=0),"",(ROUNDUP(B13/F13,0)-1)*C13+(ROUNDUP(C13/F13,0)-1)*B13)</f>
      </c>
    </row>
    <row r="14" spans="1:13" x14ac:dyDescent="0.25">
      <c r="A14" s="38"/>
      <c r="B14" s="39"/>
      <c r="C14" s="39"/>
      <c r="D14" s="40"/>
      <c r="E14" s="19"/>
      <c r="F14" s="39"/>
      <c r="G14" s="41">
        <f>IF(OR(B14="",C14=""),"",B14*C14)</f>
      </c>
      <c r="H14" s="42">
        <f>IF(OR(G14="",D14=""),"",G14*D14/12/27)</f>
      </c>
      <c r="I14" s="41">
        <f>IF(G14="","",2*(B14+C14))</f>
      </c>
      <c r="J14" s="43">
        <f>IF(AND(G14&lt;&gt;"",UPPER(E14)="Y"),(ROUNDUP((C14-2*$M$19/12)*12/$M$18,0)+1)&amp;" / "&amp;(ROUNDUP((B14-2*$M$19/12)*12/$M$18,0)+1),"")</f>
      </c>
      <c r="K14" s="41">
        <f>IF(AND(G14&lt;&gt;"",UPPER(E14)="Y"),(ROUNDUP((C14-2*$M$19/12)*12/$M$18,0)+1)*((B14-2*$M$19/12)+(MAX(1,ROUNDUP(((B14-2*$M$19/12)-$M$21/12)/($M$20-$M$21/12),0))-1)*$M$21/12)+(ROUNDUP((B14-2*$M$19/12)*12/$M$18,0)+1)*((C14-2*$M$19/12)+(MAX(1,ROUNDUP(((C14-2*$M$19/12)-$M$21/12)/($M$20-$M$21/12),0))-1)*$M$21/12),"")</f>
      </c>
      <c r="L14" s="41">
        <f>IF(AND(G14&lt;&gt;"",UPPER(E14)="Y"),(ROUNDUP((C14-2*$M$19/12)*12/$M$18,0)+1)*(MAX(1,ROUNDUP(((B14-2*$M$19/12)-$M$21/12)/($M$20-$M$21/12),0))-1)+ROUNDUP((ROUNDUP((C14-2*$M$19/12)*12/$M$18,0)+1)/INT($M$20/((B14-2*$M$19/12)-(MAX(1,ROUNDUP(((B14-2*$M$19/12)-$M$21/12)/($M$20-$M$21/12),0))-1)*($M$20-$M$21/12))+1E-9),0)+(ROUNDUP((B14-2*$M$19/12)*12/$M$18,0)+1)*(MAX(1,ROUNDUP(((C14-2*$M$19/12)-$M$21/12)/($M$20-$M$21/12),0))-1)+ROUNDUP((ROUNDUP((B14-2*$M$19/12)*12/$M$18,0)+1)/INT($M$20/((C14-2*$M$19/12)-(MAX(1,ROUNDUP(((C14-2*$M$19/12)-$M$21/12)/($M$20-$M$21/12),0))-1)*($M$20-$M$21/12))+1E-9),0),"")</f>
      </c>
      <c r="M14" s="41">
        <f>IF(OR(G14="",N(F14)&lt;=0),"",(ROUNDUP(B14/F14,0)-1)*C14+(ROUNDUP(C14/F14,0)-1)*B14)</f>
      </c>
    </row>
    <row r="15" ht="22" customHeight="1" spans="1:13" x14ac:dyDescent="0.25">
      <c r="A15" s="25" t="s">
        <v>80</v>
      </c>
      <c r="B15" s="25"/>
      <c r="C15" s="25"/>
      <c r="D15" s="25"/>
      <c r="E15" s="25"/>
      <c r="F15" s="25"/>
      <c r="G15" s="44">
        <f>SUM(G7:G14)</f>
      </c>
      <c r="H15" s="45">
        <f>SUM(H7:H14)</f>
      </c>
      <c r="I15" s="44">
        <f>SUM(I7:I14)</f>
      </c>
      <c r="J15" s="25"/>
      <c r="K15" s="44">
        <f>SUM(K7:K14)</f>
      </c>
      <c r="L15" s="44">
        <f>SUM(L7:L14)</f>
      </c>
      <c r="M15" s="44">
        <f>SUM(M7:M14)</f>
      </c>
    </row>
    <row r="17" spans="1:1" x14ac:dyDescent="0.25">
      <c r="A17" s="7" t="s">
        <v>81</v>
      </c>
    </row>
    <row r="18" spans="1:13" x14ac:dyDescent="0.25">
      <c r="A18" s="8" t="s">
        <v>82</v>
      </c>
      <c r="B18" s="8"/>
      <c r="C18" s="8"/>
      <c r="D18" s="8"/>
      <c r="E18" s="8"/>
      <c r="F18" s="32">
        <v>0.08</v>
      </c>
      <c r="G18" s="8" t="s">
        <v>83</v>
      </c>
      <c r="H18" s="8"/>
      <c r="I18" s="8"/>
      <c r="J18" s="8"/>
      <c r="K18" s="8"/>
      <c r="L18" s="8"/>
      <c r="M18" s="46">
        <v>24</v>
      </c>
    </row>
    <row r="19" spans="1:13" x14ac:dyDescent="0.25">
      <c r="A19" s="8" t="s">
        <v>84</v>
      </c>
      <c r="B19" s="8"/>
      <c r="C19" s="8"/>
      <c r="D19" s="8"/>
      <c r="E19" s="8"/>
      <c r="F19" s="47">
        <v>10</v>
      </c>
      <c r="G19" s="8" t="s">
        <v>85</v>
      </c>
      <c r="H19" s="8"/>
      <c r="I19" s="8"/>
      <c r="J19" s="8"/>
      <c r="K19" s="8"/>
      <c r="L19" s="8"/>
      <c r="M19" s="47">
        <v>3</v>
      </c>
    </row>
    <row r="20" spans="1:13" x14ac:dyDescent="0.25">
      <c r="A20" s="8" t="s">
        <v>86</v>
      </c>
      <c r="B20" s="8"/>
      <c r="C20" s="8"/>
      <c r="D20" s="8"/>
      <c r="E20" s="8"/>
      <c r="F20" s="47">
        <v>4</v>
      </c>
      <c r="G20" s="8" t="s">
        <v>87</v>
      </c>
      <c r="H20" s="8"/>
      <c r="I20" s="8"/>
      <c r="J20" s="8"/>
      <c r="K20" s="8"/>
      <c r="L20" s="8"/>
      <c r="M20" s="46">
        <v>20</v>
      </c>
    </row>
    <row r="21" spans="1:13" x14ac:dyDescent="0.25">
      <c r="A21" s="8" t="s">
        <v>88</v>
      </c>
      <c r="B21" s="8"/>
      <c r="C21" s="8"/>
      <c r="D21" s="8"/>
      <c r="E21" s="8"/>
      <c r="F21" s="48">
        <v>1.9</v>
      </c>
      <c r="G21" s="8" t="s">
        <v>89</v>
      </c>
      <c r="H21" s="8"/>
      <c r="I21" s="8"/>
      <c r="J21" s="8"/>
      <c r="K21" s="8"/>
      <c r="L21" s="8"/>
      <c r="M21" s="46">
        <v>24</v>
      </c>
    </row>
    <row r="22" spans="1:13" x14ac:dyDescent="0.25">
      <c r="A22" s="8" t="s">
        <v>90</v>
      </c>
      <c r="B22" s="8"/>
      <c r="C22" s="8"/>
      <c r="D22" s="8"/>
      <c r="E22" s="8"/>
      <c r="F22" s="49">
        <v>1152</v>
      </c>
      <c r="G22" s="8" t="s">
        <v>91</v>
      </c>
      <c r="H22" s="8"/>
      <c r="I22" s="8"/>
      <c r="J22" s="8"/>
      <c r="K22" s="8"/>
      <c r="L22" s="8"/>
      <c r="M22" s="46">
        <v>9</v>
      </c>
    </row>
    <row r="23" spans="1:13" x14ac:dyDescent="0.25">
      <c r="A23" s="8" t="s">
        <v>92</v>
      </c>
      <c r="B23" s="8"/>
      <c r="C23" s="8"/>
      <c r="D23" s="8"/>
      <c r="E23" s="8"/>
      <c r="F23" s="47">
        <v>4</v>
      </c>
      <c r="G23" s="8" t="s">
        <v>93</v>
      </c>
      <c r="H23" s="8"/>
      <c r="I23" s="8"/>
      <c r="J23" s="8"/>
      <c r="K23" s="8"/>
      <c r="L23" s="8"/>
      <c r="M23" s="47">
        <v>4</v>
      </c>
    </row>
    <row r="24" spans="1:13" x14ac:dyDescent="0.25">
      <c r="A24" s="8" t="s">
        <v>94</v>
      </c>
      <c r="B24" s="8"/>
      <c r="C24" s="8"/>
      <c r="D24" s="8"/>
      <c r="E24" s="8"/>
      <c r="F24" s="49">
        <v>145</v>
      </c>
      <c r="G24" s="8" t="s">
        <v>95</v>
      </c>
      <c r="H24" s="8"/>
      <c r="I24" s="8"/>
      <c r="J24" s="8"/>
      <c r="K24" s="8"/>
      <c r="L24" s="8"/>
      <c r="M24" s="46">
        <v>10</v>
      </c>
    </row>
    <row r="25" spans="1:13" x14ac:dyDescent="0.25">
      <c r="A25" s="8" t="s">
        <v>96</v>
      </c>
      <c r="B25" s="8"/>
      <c r="C25" s="8"/>
      <c r="D25" s="8"/>
      <c r="E25" s="8"/>
      <c r="F25" s="49">
        <v>150</v>
      </c>
      <c r="G25" s="8" t="s">
        <v>97</v>
      </c>
      <c r="H25" s="8"/>
      <c r="I25" s="8"/>
      <c r="J25" s="8"/>
      <c r="K25" s="8"/>
      <c r="L25" s="8"/>
      <c r="M25" s="46">
        <v>1</v>
      </c>
    </row>
    <row r="27" spans="1:1" x14ac:dyDescent="0.25">
      <c r="A27" s="7" t="s">
        <v>98</v>
      </c>
    </row>
    <row r="28" spans="1:13" x14ac:dyDescent="0.25">
      <c r="A28" s="8" t="s">
        <v>99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49">
        <v>84</v>
      </c>
    </row>
    <row r="29" spans="1:13" x14ac:dyDescent="0.25">
      <c r="A29" s="8" t="s">
        <v>100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49">
        <v>60</v>
      </c>
    </row>
    <row r="31" ht="22" customHeight="1" spans="1:13" x14ac:dyDescent="0.25">
      <c r="A31" s="13" t="s">
        <v>101</v>
      </c>
      <c r="B31" s="13" t="s">
        <v>34</v>
      </c>
      <c r="C31" s="13" t="s">
        <v>34</v>
      </c>
      <c r="D31" s="13" t="s">
        <v>34</v>
      </c>
      <c r="E31" s="13" t="s">
        <v>34</v>
      </c>
      <c r="F31" s="13" t="s">
        <v>34</v>
      </c>
      <c r="G31" s="13" t="s">
        <v>34</v>
      </c>
      <c r="H31" s="13" t="s">
        <v>34</v>
      </c>
      <c r="I31" s="13" t="s">
        <v>34</v>
      </c>
      <c r="J31" s="13" t="s">
        <v>34</v>
      </c>
      <c r="K31" s="13" t="s">
        <v>34</v>
      </c>
      <c r="L31" s="12" t="s">
        <v>29</v>
      </c>
      <c r="M31" s="14" t="s">
        <v>102</v>
      </c>
    </row>
    <row r="32" spans="1:13" x14ac:dyDescent="0.25">
      <c r="A32" s="50" t="s">
        <v>103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1" t="s">
        <v>104</v>
      </c>
      <c r="M32" s="52">
        <f>H15</f>
      </c>
    </row>
    <row r="33" spans="1:13" x14ac:dyDescent="0.25">
      <c r="A33" s="50" t="s">
        <v>105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1" t="s">
        <v>104</v>
      </c>
      <c r="M33" s="52">
        <f>ROUNDUP(H15*(1+$F$18)*4,0)/4</f>
      </c>
    </row>
    <row r="34" spans="1:13" x14ac:dyDescent="0.25">
      <c r="A34" s="50" t="s">
        <v>106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1" t="s">
        <v>107</v>
      </c>
      <c r="M34" s="53">
        <f>ROUNDUP(M33/$F$19,0)</f>
      </c>
    </row>
    <row r="35" spans="1:13" x14ac:dyDescent="0.25">
      <c r="A35" s="50" t="s">
        <v>108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1" t="s">
        <v>104</v>
      </c>
      <c r="M35" s="52">
        <f>IF(M34=0,0,M33-(M34-1)*$F$19)</f>
      </c>
    </row>
    <row r="36" spans="1:13" x14ac:dyDescent="0.25">
      <c r="A36" s="50" t="s">
        <v>109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1" t="s">
        <v>104</v>
      </c>
      <c r="M36" s="52">
        <f>G15*$F$20/12/27</f>
      </c>
    </row>
    <row r="37" spans="1:13" x14ac:dyDescent="0.25">
      <c r="A37" s="50" t="s">
        <v>110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 t="s">
        <v>111</v>
      </c>
      <c r="M37" s="53">
        <f>ROUNDUP(M36*$F$21,0)</f>
      </c>
    </row>
    <row r="38" spans="1:13" x14ac:dyDescent="0.25">
      <c r="A38" s="50" t="s">
        <v>112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1" t="s">
        <v>111</v>
      </c>
      <c r="M38" s="54">
        <f>ROUND($F$22*$F$23/12*$F$24/2000,1)</f>
      </c>
    </row>
    <row r="39" spans="1:13" x14ac:dyDescent="0.25">
      <c r="A39" s="50" t="s">
        <v>113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1" t="s">
        <v>114</v>
      </c>
      <c r="M39" s="53">
        <f>K15</f>
      </c>
    </row>
    <row r="40" spans="1:13" x14ac:dyDescent="0.25">
      <c r="A40" s="50" t="s">
        <v>115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1" t="s">
        <v>116</v>
      </c>
      <c r="M40" s="53">
        <f>L15</f>
      </c>
    </row>
    <row r="41" spans="1:13" x14ac:dyDescent="0.25">
      <c r="A41" s="50" t="s">
        <v>117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1" t="s">
        <v>118</v>
      </c>
      <c r="M41" s="53">
        <f>ROUNDUP(SUMIF(E7:E14,"Y",G7:G14)/$M$22,0)</f>
      </c>
    </row>
    <row r="42" spans="1:13" x14ac:dyDescent="0.25">
      <c r="A42" s="50" t="s">
        <v>119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1" t="s">
        <v>114</v>
      </c>
      <c r="M42" s="53">
        <f>MAX(0,I15-M28)</f>
      </c>
    </row>
    <row r="43" spans="1:13" x14ac:dyDescent="0.25">
      <c r="A43" s="50" t="s">
        <v>120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1" t="s">
        <v>118</v>
      </c>
      <c r="M43" s="53">
        <f>ROUNDUP(M42/$M$23,0)</f>
      </c>
    </row>
    <row r="44" spans="1:13" x14ac:dyDescent="0.25">
      <c r="A44" s="50" t="s">
        <v>121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1" t="s">
        <v>116</v>
      </c>
      <c r="M44" s="53">
        <f>ROUNDUP(M28/$M$24,0)</f>
      </c>
    </row>
    <row r="45" spans="1:13" x14ac:dyDescent="0.25">
      <c r="A45" s="50" t="s">
        <v>122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1" t="s">
        <v>114</v>
      </c>
      <c r="M45" s="53">
        <f>M15</f>
      </c>
    </row>
    <row r="46" spans="1:13" x14ac:dyDescent="0.25">
      <c r="A46" s="50" t="s">
        <v>123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1" t="s">
        <v>124</v>
      </c>
      <c r="M46" s="53">
        <f>ROUNDUP(G15*$M$25/$F$25,0)</f>
      </c>
    </row>
    <row r="48" ht="56" customHeight="1" spans="1:13" x14ac:dyDescent="0.25">
      <c r="A48" s="36" t="s">
        <v>125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50" ht="32" customHeight="1" spans="1:13" x14ac:dyDescent="0.25">
      <c r="A50" s="36" t="s">
        <v>126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2" ht="16" customHeight="1" spans="1:13" x14ac:dyDescent="0.25">
      <c r="A52" s="37" t="s">
        <v>127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</sheetData>
  <mergeCells count="36">
    <mergeCell ref="A18:E18"/>
    <mergeCell ref="G18:L18"/>
    <mergeCell ref="A19:E19"/>
    <mergeCell ref="G19:L19"/>
    <mergeCell ref="A20:E20"/>
    <mergeCell ref="G20:L20"/>
    <mergeCell ref="A21:E21"/>
    <mergeCell ref="G21:L21"/>
    <mergeCell ref="A22:E22"/>
    <mergeCell ref="G22:L22"/>
    <mergeCell ref="A23:E23"/>
    <mergeCell ref="G23:L23"/>
    <mergeCell ref="A24:E24"/>
    <mergeCell ref="G24:L24"/>
    <mergeCell ref="A25:E25"/>
    <mergeCell ref="G25:L25"/>
    <mergeCell ref="A28:L28"/>
    <mergeCell ref="A29:L29"/>
    <mergeCell ref="A32:K32"/>
    <mergeCell ref="A33:K33"/>
    <mergeCell ref="A34:K34"/>
    <mergeCell ref="A35:K35"/>
    <mergeCell ref="A36:K36"/>
    <mergeCell ref="A37:K37"/>
    <mergeCell ref="A38:K38"/>
    <mergeCell ref="A39:K39"/>
    <mergeCell ref="A40:K40"/>
    <mergeCell ref="A41:K41"/>
    <mergeCell ref="A42:K42"/>
    <mergeCell ref="A43:K43"/>
    <mergeCell ref="A44:K44"/>
    <mergeCell ref="A45:K45"/>
    <mergeCell ref="A46:K46"/>
    <mergeCell ref="A48:M48"/>
    <mergeCell ref="A50:M50"/>
    <mergeCell ref="A52:M52"/>
  </mergeCells>
  <dataValidations count="1">
    <dataValidation type="list" allowBlank="1" showErrorMessage="1" errorTitle="Pick from the list" error="Choose one of: Y, N" sqref="E7:E14">
      <formula1>"Y,N"</formula1>
    </dataValidation>
  </dataValidations>
  <hyperlinks>
    <hyperlink ref="A52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buildworkpro.com/templates&amp;C&amp;8&amp;K8B93A1Slab Takeoff&amp;R&amp;8&amp;K8B93A1Page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7" customWidth="1"/>
    <col min="3" max="3" width="12" customWidth="1"/>
    <col min="4" max="4" width="10" customWidth="1"/>
    <col min="5" max="6" width="12" customWidth="1"/>
    <col min="7" max="7" width="13" customWidth="1"/>
    <col min="8" max="8" width="14" customWidth="1"/>
  </cols>
  <sheetData>
    <row r="1" ht="30" customHeight="1" spans="1:1" x14ac:dyDescent="0.25">
      <c r="A1" s="1" t="s">
        <v>128</v>
      </c>
    </row>
    <row r="2" spans="1:1" x14ac:dyDescent="0.25">
      <c r="A2" s="3" t="s">
        <v>129</v>
      </c>
    </row>
    <row r="3" ht="6" customHeight="1" spans="1:8" x14ac:dyDescent="0.25">
      <c r="A3" s="4"/>
      <c r="B3" s="4"/>
      <c r="C3" s="4"/>
      <c r="D3" s="4"/>
      <c r="E3" s="4"/>
      <c r="F3" s="4"/>
      <c r="G3" s="4"/>
      <c r="H3" s="4"/>
    </row>
    <row r="4" spans="1:2" x14ac:dyDescent="0.25">
      <c r="A4" s="5"/>
      <c r="B4" s="6" t="s">
        <v>3</v>
      </c>
    </row>
    <row r="6" spans="1:4" x14ac:dyDescent="0.25">
      <c r="A6" s="8" t="s">
        <v>130</v>
      </c>
      <c r="B6" s="8"/>
      <c r="C6" s="8"/>
      <c r="D6" s="55">
        <v>52</v>
      </c>
    </row>
    <row r="7" spans="1:4" x14ac:dyDescent="0.25">
      <c r="A7" s="8" t="s">
        <v>131</v>
      </c>
      <c r="B7" s="8"/>
      <c r="C7" s="8"/>
      <c r="D7" s="32">
        <v>0.12</v>
      </c>
    </row>
    <row r="8" spans="1:4" x14ac:dyDescent="0.25">
      <c r="A8" s="8" t="s">
        <v>132</v>
      </c>
      <c r="B8" s="8"/>
      <c r="C8" s="8"/>
      <c r="D8" s="32">
        <v>0.15</v>
      </c>
    </row>
    <row r="10" ht="22" customHeight="1" spans="1:8" x14ac:dyDescent="0.25">
      <c r="A10" s="13" t="s">
        <v>133</v>
      </c>
      <c r="B10" s="12" t="s">
        <v>29</v>
      </c>
      <c r="C10" s="14" t="s">
        <v>134</v>
      </c>
      <c r="D10" s="14" t="s">
        <v>135</v>
      </c>
      <c r="E10" s="14" t="s">
        <v>136</v>
      </c>
      <c r="F10" s="14" t="s">
        <v>137</v>
      </c>
      <c r="G10" s="14" t="s">
        <v>138</v>
      </c>
      <c r="H10" s="14" t="s">
        <v>139</v>
      </c>
    </row>
    <row r="11" spans="1:8" x14ac:dyDescent="0.25">
      <c r="A11" s="17" t="s">
        <v>140</v>
      </c>
      <c r="B11" s="19" t="s">
        <v>141</v>
      </c>
      <c r="C11" s="20">
        <v>0</v>
      </c>
      <c r="D11" s="56">
        <v>0.03</v>
      </c>
      <c r="E11" s="20">
        <v>0.85</v>
      </c>
      <c r="F11" s="21">
        <f>IF(A11="","",N(C11)+N(D11)*$D$6+N(E11))</f>
      </c>
      <c r="G11" s="21">
        <f>IF(OR(F11="",$D$8&gt;=1),"",ROUND(F11*(1+$D$7)/(1-$D$8),2))</f>
      </c>
      <c r="H11" s="21">
        <f>IF(G11="","",G11-F11*(1+$D$7))</f>
      </c>
    </row>
    <row r="12" spans="1:8" x14ac:dyDescent="0.25">
      <c r="A12" s="17" t="s">
        <v>142</v>
      </c>
      <c r="B12" s="19" t="s">
        <v>141</v>
      </c>
      <c r="C12" s="20">
        <v>0</v>
      </c>
      <c r="D12" s="56">
        <v>0.01</v>
      </c>
      <c r="E12" s="20">
        <v>0.2</v>
      </c>
      <c r="F12" s="21">
        <f>IF(A12="","",N(C12)+N(D12)*$D$6+N(E12))</f>
      </c>
      <c r="G12" s="21">
        <f>IF(OR(F12="",$D$8&gt;=1),"",ROUND(F12*(1+$D$7)/(1-$D$8),2))</f>
      </c>
      <c r="H12" s="21">
        <f>IF(G12="","",G12-F12*(1+$D$7))</f>
      </c>
    </row>
    <row r="13" spans="1:8" x14ac:dyDescent="0.25">
      <c r="A13" s="17" t="s">
        <v>143</v>
      </c>
      <c r="B13" s="19" t="s">
        <v>111</v>
      </c>
      <c r="C13" s="20">
        <v>30</v>
      </c>
      <c r="D13" s="56">
        <v>0.2</v>
      </c>
      <c r="E13" s="20">
        <v>3</v>
      </c>
      <c r="F13" s="21">
        <f>IF(A13="","",N(C13)+N(D13)*$D$6+N(E13))</f>
      </c>
      <c r="G13" s="21">
        <f>IF(OR(F13="",$D$8&gt;=1),"",ROUND(F13*(1+$D$7)/(1-$D$8),2))</f>
      </c>
      <c r="H13" s="21">
        <f>IF(G13="","",G13-F13*(1+$D$7))</f>
      </c>
    </row>
    <row r="14" spans="1:8" x14ac:dyDescent="0.25">
      <c r="A14" s="17" t="s">
        <v>144</v>
      </c>
      <c r="B14" s="19" t="s">
        <v>114</v>
      </c>
      <c r="C14" s="20">
        <v>0.6</v>
      </c>
      <c r="D14" s="56">
        <v>0.03</v>
      </c>
      <c r="E14" s="20">
        <v>0.5</v>
      </c>
      <c r="F14" s="21">
        <f>IF(A14="","",N(C14)+N(D14)*$D$6+N(E14))</f>
      </c>
      <c r="G14" s="21">
        <f>IF(OR(F14="",$D$8&gt;=1),"",ROUND(F14*(1+$D$7)/(1-$D$8),2))</f>
      </c>
      <c r="H14" s="21">
        <f>IF(G14="","",G14-F14*(1+$D$7))</f>
      </c>
    </row>
    <row r="15" spans="1:8" x14ac:dyDescent="0.25">
      <c r="A15" s="17" t="s">
        <v>145</v>
      </c>
      <c r="B15" s="19" t="s">
        <v>114</v>
      </c>
      <c r="C15" s="20">
        <v>0.8</v>
      </c>
      <c r="D15" s="56">
        <v>0.01</v>
      </c>
      <c r="E15" s="20">
        <v>0.12</v>
      </c>
      <c r="F15" s="21">
        <f>IF(A15="","",N(C15)+N(D15)*$D$6+N(E15))</f>
      </c>
      <c r="G15" s="21">
        <f>IF(OR(F15="",$D$8&gt;=1),"",ROUND(F15*(1+$D$7)/(1-$D$8),2))</f>
      </c>
      <c r="H15" s="21">
        <f>IF(G15="","",G15-F15*(1+$D$7))</f>
      </c>
    </row>
    <row r="16" spans="1:8" x14ac:dyDescent="0.25">
      <c r="A16" s="17" t="s">
        <v>146</v>
      </c>
      <c r="B16" s="19" t="s">
        <v>104</v>
      </c>
      <c r="C16" s="20">
        <v>178</v>
      </c>
      <c r="D16" s="56">
        <v>0</v>
      </c>
      <c r="E16" s="20">
        <v>8</v>
      </c>
      <c r="F16" s="21">
        <f>IF(A16="","",N(C16)+N(D16)*$D$6+N(E16))</f>
      </c>
      <c r="G16" s="21">
        <f>IF(OR(F16="",$D$8&gt;=1),"",ROUND(F16*(1+$D$7)/(1-$D$8),2))</f>
      </c>
      <c r="H16" s="21">
        <f>IF(G16="","",G16-F16*(1+$D$7))</f>
      </c>
    </row>
    <row r="17" spans="1:8" x14ac:dyDescent="0.25">
      <c r="A17" s="17" t="s">
        <v>147</v>
      </c>
      <c r="B17" s="19" t="s">
        <v>141</v>
      </c>
      <c r="C17" s="20">
        <v>0.08</v>
      </c>
      <c r="D17" s="56">
        <v>0.04</v>
      </c>
      <c r="E17" s="20">
        <v>0.3</v>
      </c>
      <c r="F17" s="21">
        <f>IF(A17="","",N(C17)+N(D17)*$D$6+N(E17))</f>
      </c>
      <c r="G17" s="21">
        <f>IF(OR(F17="",$D$8&gt;=1),"",ROUND(F17*(1+$D$7)/(1-$D$8),2))</f>
      </c>
      <c r="H17" s="21">
        <f>IF(G17="","",G17-F17*(1+$D$7))</f>
      </c>
    </row>
    <row r="18" spans="1:8" x14ac:dyDescent="0.25">
      <c r="A18" s="17" t="s">
        <v>148</v>
      </c>
      <c r="B18" s="19" t="s">
        <v>114</v>
      </c>
      <c r="C18" s="20">
        <v>0</v>
      </c>
      <c r="D18" s="56">
        <v>0.02</v>
      </c>
      <c r="E18" s="20">
        <v>0.18</v>
      </c>
      <c r="F18" s="21">
        <f>IF(A18="","",N(C18)+N(D18)*$D$6+N(E18))</f>
      </c>
      <c r="G18" s="21">
        <f>IF(OR(F18="",$D$8&gt;=1),"",ROUND(F18*(1+$D$7)/(1-$D$8),2))</f>
      </c>
      <c r="H18" s="21">
        <f>IF(G18="","",G18-F18*(1+$D$7))</f>
      </c>
    </row>
    <row r="19" spans="1:8" x14ac:dyDescent="0.25">
      <c r="A19" s="17"/>
      <c r="B19" s="19"/>
      <c r="C19" s="20"/>
      <c r="D19" s="56"/>
      <c r="E19" s="20"/>
      <c r="F19" s="21">
        <f>IF(A19="","",N(C19)+N(D19)*$D$6+N(E19))</f>
      </c>
      <c r="G19" s="21">
        <f>IF(OR(F19="",$D$8&gt;=1),"",ROUND(F19*(1+$D$7)/(1-$D$8),2))</f>
      </c>
      <c r="H19" s="21">
        <f>IF(G19="","",G19-F19*(1+$D$7))</f>
      </c>
    </row>
    <row r="20" spans="1:8" x14ac:dyDescent="0.25">
      <c r="A20" s="17"/>
      <c r="B20" s="19"/>
      <c r="C20" s="20"/>
      <c r="D20" s="56"/>
      <c r="E20" s="20"/>
      <c r="F20" s="21">
        <f>IF(A20="","",N(C20)+N(D20)*$D$6+N(E20))</f>
      </c>
      <c r="G20" s="21">
        <f>IF(OR(F20="",$D$8&gt;=1),"",ROUND(F20*(1+$D$7)/(1-$D$8),2))</f>
      </c>
      <c r="H20" s="21">
        <f>IF(G20="","",G20-F20*(1+$D$7))</f>
      </c>
    </row>
    <row r="21" spans="1:8" x14ac:dyDescent="0.25">
      <c r="A21" s="17"/>
      <c r="B21" s="19"/>
      <c r="C21" s="20"/>
      <c r="D21" s="56"/>
      <c r="E21" s="20"/>
      <c r="F21" s="21">
        <f>IF(A21="","",N(C21)+N(D21)*$D$6+N(E21))</f>
      </c>
      <c r="G21" s="21">
        <f>IF(OR(F21="",$D$8&gt;=1),"",ROUND(F21*(1+$D$7)/(1-$D$8),2))</f>
      </c>
      <c r="H21" s="21">
        <f>IF(G21="","",G21-F21*(1+$D$7))</f>
      </c>
    </row>
    <row r="22" spans="1:8" x14ac:dyDescent="0.25">
      <c r="A22" s="17"/>
      <c r="B22" s="19"/>
      <c r="C22" s="20"/>
      <c r="D22" s="56"/>
      <c r="E22" s="20"/>
      <c r="F22" s="21">
        <f>IF(A22="","",N(C22)+N(D22)*$D$6+N(E22))</f>
      </c>
      <c r="G22" s="21">
        <f>IF(OR(F22="",$D$8&gt;=1),"",ROUND(F22*(1+$D$7)/(1-$D$8),2))</f>
      </c>
      <c r="H22" s="21">
        <f>IF(G22="","",G22-F22*(1+$D$7))</f>
      </c>
    </row>
    <row r="23" spans="1:8" x14ac:dyDescent="0.25">
      <c r="A23" s="17"/>
      <c r="B23" s="19"/>
      <c r="C23" s="20"/>
      <c r="D23" s="56"/>
      <c r="E23" s="20"/>
      <c r="F23" s="21">
        <f>IF(A23="","",N(C23)+N(D23)*$D$6+N(E23))</f>
      </c>
      <c r="G23" s="21">
        <f>IF(OR(F23="",$D$8&gt;=1),"",ROUND(F23*(1+$D$7)/(1-$D$8),2))</f>
      </c>
      <c r="H23" s="21">
        <f>IF(G23="","",G23-F23*(1+$D$7))</f>
      </c>
    </row>
    <row r="24" spans="1:8" x14ac:dyDescent="0.25">
      <c r="A24" s="17"/>
      <c r="B24" s="19"/>
      <c r="C24" s="20"/>
      <c r="D24" s="56"/>
      <c r="E24" s="20"/>
      <c r="F24" s="21">
        <f>IF(A24="","",N(C24)+N(D24)*$D$6+N(E24))</f>
      </c>
      <c r="G24" s="21">
        <f>IF(OR(F24="",$D$8&gt;=1),"",ROUND(F24*(1+$D$7)/(1-$D$8),2))</f>
      </c>
      <c r="H24" s="21">
        <f>IF(G24="","",G24-F24*(1+$D$7))</f>
      </c>
    </row>
    <row r="26" ht="44" customHeight="1" spans="1:8" x14ac:dyDescent="0.25">
      <c r="A26" s="36" t="s">
        <v>149</v>
      </c>
      <c r="B26" s="36"/>
      <c r="C26" s="36"/>
      <c r="D26" s="36"/>
      <c r="E26" s="36"/>
      <c r="F26" s="36"/>
      <c r="G26" s="36"/>
      <c r="H26" s="36"/>
    </row>
    <row r="28" ht="32" customHeight="1" spans="1:8" x14ac:dyDescent="0.25">
      <c r="A28" s="36" t="s">
        <v>150</v>
      </c>
      <c r="B28" s="36"/>
      <c r="C28" s="36"/>
      <c r="D28" s="36"/>
      <c r="E28" s="36"/>
      <c r="F28" s="36"/>
      <c r="G28" s="36"/>
      <c r="H28" s="36"/>
    </row>
    <row r="30" ht="26" customHeight="1" spans="1:8" x14ac:dyDescent="0.25">
      <c r="A30" s="37" t="s">
        <v>151</v>
      </c>
      <c r="B30" s="37"/>
      <c r="C30" s="37"/>
      <c r="D30" s="37"/>
      <c r="E30" s="37"/>
      <c r="F30" s="37"/>
      <c r="G30" s="37"/>
      <c r="H30" s="37"/>
    </row>
  </sheetData>
  <mergeCells count="6">
    <mergeCell ref="A6:C6"/>
    <mergeCell ref="A7:C7"/>
    <mergeCell ref="A8:C8"/>
    <mergeCell ref="A26:H26"/>
    <mergeCell ref="A28:H28"/>
    <mergeCell ref="A30:H30"/>
  </mergeCells>
  <hyperlinks>
    <hyperlink ref="A30" r:id="rId1"/>
  </hyperlinks>
  <printOptions horizontalCentered="1"/>
  <pageMargins left="0.5" right="0.5" top="0.6" bottom="0.6" header="0.3" footer="0.3"/>
  <pageSetup paperSize="1" orientation="landscape" horizontalDpi="4294967295" verticalDpi="4294967295" scale="100" fitToWidth="1" fitToHeight="1"/>
  <headerFooter>
    <oddFooter>&amp;L&amp;8&amp;K8B93A1Free template by BuildWorkPro · buildworkpro.com/templates&amp;C&amp;8&amp;K8B93A1Unit Prices&amp;R&amp;8&amp;K8B93A1Page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ht="30" customHeight="1" spans="1:1" x14ac:dyDescent="0.25">
      <c r="A1" s="1" t="s">
        <v>152</v>
      </c>
    </row>
    <row r="2" ht="6" customHeight="1" spans="1:2" x14ac:dyDescent="0.25">
      <c r="A2" s="4"/>
      <c r="B2" s="4"/>
    </row>
    <row r="4" ht="45" customHeight="1" spans="1:2" x14ac:dyDescent="0.25">
      <c r="A4" s="57" t="s">
        <v>153</v>
      </c>
      <c r="B4" s="58" t="s">
        <v>154</v>
      </c>
    </row>
    <row r="5" ht="30" customHeight="1" spans="1:2" x14ac:dyDescent="0.25">
      <c r="A5" s="57" t="s">
        <v>155</v>
      </c>
      <c r="B5" s="58" t="s">
        <v>156</v>
      </c>
    </row>
    <row r="6" ht="30" customHeight="1" spans="1:2" x14ac:dyDescent="0.25">
      <c r="A6" s="57" t="s">
        <v>157</v>
      </c>
      <c r="B6" s="58" t="s">
        <v>158</v>
      </c>
    </row>
    <row r="7" ht="30" customHeight="1" spans="1:2" x14ac:dyDescent="0.25">
      <c r="A7" s="57" t="s">
        <v>159</v>
      </c>
      <c r="B7" s="58" t="s">
        <v>160</v>
      </c>
    </row>
    <row r="8" ht="30" customHeight="1" spans="1:2" x14ac:dyDescent="0.25">
      <c r="A8" s="57" t="s">
        <v>161</v>
      </c>
      <c r="B8" s="58" t="s">
        <v>162</v>
      </c>
    </row>
    <row r="9" ht="30" customHeight="1" spans="1:2" x14ac:dyDescent="0.25">
      <c r="A9" s="57" t="s">
        <v>163</v>
      </c>
      <c r="B9" s="58" t="s">
        <v>164</v>
      </c>
    </row>
    <row r="11" spans="2:2" x14ac:dyDescent="0.25">
      <c r="B11" s="7" t="s">
        <v>165</v>
      </c>
    </row>
    <row r="12" ht="30" customHeight="1" spans="1:2" x14ac:dyDescent="0.25">
      <c r="A12" s="59" t="s">
        <v>166</v>
      </c>
      <c r="B12" s="60" t="s">
        <v>167</v>
      </c>
    </row>
    <row r="13" ht="30" customHeight="1" spans="1:2" x14ac:dyDescent="0.25">
      <c r="A13" s="59" t="s">
        <v>166</v>
      </c>
      <c r="B13" s="60" t="s">
        <v>168</v>
      </c>
    </row>
    <row r="14" ht="30" customHeight="1" spans="1:2" x14ac:dyDescent="0.25">
      <c r="A14" s="59" t="s">
        <v>166</v>
      </c>
      <c r="B14" s="60" t="s">
        <v>169</v>
      </c>
    </row>
    <row r="15" ht="30" customHeight="1" spans="1:2" x14ac:dyDescent="0.25">
      <c r="A15" s="59" t="s">
        <v>166</v>
      </c>
      <c r="B15" s="60" t="s">
        <v>170</v>
      </c>
    </row>
    <row r="17" ht="44" customHeight="1" spans="1:2" x14ac:dyDescent="0.25">
      <c r="A17" s="36" t="s">
        <v>171</v>
      </c>
      <c r="B17" s="36"/>
    </row>
    <row r="18" spans="2:2" x14ac:dyDescent="0.25">
      <c r="B18" s="61" t="s">
        <v>172</v>
      </c>
    </row>
    <row r="20" ht="78" customHeight="1" spans="1:2" x14ac:dyDescent="0.25">
      <c r="A20" s="37" t="s">
        <v>173</v>
      </c>
      <c r="B20" s="37"/>
    </row>
  </sheetData>
  <mergeCells count="2">
    <mergeCell ref="A17:B17"/>
    <mergeCell ref="A20:B20"/>
  </mergeCells>
  <hyperlinks>
    <hyperlink ref="B18" r:id="rId1"/>
    <hyperlink ref="A20" r:id="rId2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&amp;L&amp;8&amp;K8B93A1Free template by BuildWorkPro · buildworkpro.com/templates&amp;C&amp;8&amp;K8B93A1How to Use&amp;R&amp;8&amp;K8B93A1Page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Estimate</vt:lpstr>
      <vt:lpstr>Slab Takeoff</vt:lpstr>
      <vt:lpstr>Unit Prices</vt:lpstr>
      <vt:lpstr>How to Use</vt:lpstr>
    </vt:vector>
  </TitlesOfParts>
  <Company>BuildWorkPro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BuildWorkPro</dc:creator>
  <dc:title>Concrete Estimate Template</dc:title>
  <dc:subject>Concrete Estimate Template</dc:subject>
  <dc:description/>
  <cp:keywords>construction template, subcontractor, buildworkpro</cp:keywords>
  <cp:category/>
  <cp:lastModifiedBy>BuildWorkPro</cp:lastModifiedBy>
  <dcterms:created xsi:type="dcterms:W3CDTF">2026-09-17T12:00:00Z</dcterms:created>
  <dcterms:modified xsi:type="dcterms:W3CDTF">2026-09-17T12:00:00Z</dcterms:modified>
</cp:coreProperties>
</file>