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Device Takeoff" state="visible" r:id="rId5"/>
    <sheet sheetId="3" name="Unit Prices" state="visible" r:id="rId6"/>
    <sheet sheetId="4" name="How to Use" state="visible" r:id="rId7"/>
  </sheets>
  <definedNames>
    <definedName name="_xlnm.Print_Area" localSheetId="0">'Estimate'!$A1:$G82</definedName>
  </definedNames>
  <calcPr calcId="171027" fullCalcOnLoad="1"/>
</workbook>
</file>

<file path=xl/sharedStrings.xml><?xml version="1.0" encoding="utf-8"?>
<sst xmlns="http://schemas.openxmlformats.org/spreadsheetml/2006/main" count="207" uniqueCount="163">
  <si>
    <t>Electrical Estimate</t>
  </si>
  <si>
    <t>Amber = your inputs</t>
  </si>
  <si>
    <t>Customer-facing estimate by phase — service, circuits and devices, lighting and permits — with tax, deposit and balance computed. Print fits one page.</t>
  </si>
  <si>
    <t>Amber cells are yours to fill in. Everything else calculates.</t>
  </si>
  <si>
    <t>YOUR COMPANY</t>
  </si>
  <si>
    <t>ESTIMATE</t>
  </si>
  <si>
    <t>Company</t>
  </si>
  <si>
    <t>Estimate no.</t>
  </si>
  <si>
    <t>Address</t>
  </si>
  <si>
    <t>Date</t>
  </si>
  <si>
    <t>Phone / email / license</t>
  </si>
  <si>
    <t>Valid until</t>
  </si>
  <si>
    <t>PREPARED FOR</t>
  </si>
  <si>
    <t>JOB</t>
  </si>
  <si>
    <t>Customer</t>
  </si>
  <si>
    <t>Job address</t>
  </si>
  <si>
    <t>Estimated start</t>
  </si>
  <si>
    <t>Phone / email</t>
  </si>
  <si>
    <t>Prepared by</t>
  </si>
  <si>
    <t>JOB SPECS</t>
  </si>
  <si>
    <t>Service</t>
  </si>
  <si>
    <t>Scope</t>
  </si>
  <si>
    <t>Finished area</t>
  </si>
  <si>
    <t>New circuits</t>
  </si>
  <si>
    <t>Permit / AHJ</t>
  </si>
  <si>
    <t>SCOPE OF WORK</t>
  </si>
  <si>
    <t>#</t>
  </si>
  <si>
    <t>DESCRIPTION</t>
  </si>
  <si>
    <t>QTY</t>
  </si>
  <si>
    <t>UNIT</t>
  </si>
  <si>
    <t>UNIT PRICE</t>
  </si>
  <si>
    <t>TAX?</t>
  </si>
  <si>
    <t>AMOUNT</t>
  </si>
  <si>
    <t>SERVICE &amp; DISTRIBUTION</t>
  </si>
  <si>
    <t/>
  </si>
  <si>
    <t>Service &amp; distribution subtotal</t>
  </si>
  <si>
    <t>BRANCH CIRCUITS &amp; DEVICES</t>
  </si>
  <si>
    <t>Branch circuits &amp; devices subtotal</t>
  </si>
  <si>
    <t>LIGHTING, TESTING &amp; PERMITS</t>
  </si>
  <si>
    <t>Lighting, testing &amp; permits subtotal</t>
  </si>
  <si>
    <t>Subtotal</t>
  </si>
  <si>
    <t>Taxable amount (lines marked Y)</t>
  </si>
  <si>
    <t>Sales tax — enter your rate (0% if tax is in your prices) →</t>
  </si>
  <si>
    <t>ESTIMATE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</si>
  <si>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</si>
  <si>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</si>
  <si>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</si>
  <si>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</si>
  <si>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</si>
  <si>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</si>
  <si>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</si>
  <si>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</si>
  <si>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WIRING ALLOWANCE, FIXTURES, EXCLUSIONS, WARRANTY</t>
  </si>
  <si>
    <t>ACCEPTED BY (CUSTOMER)</t>
  </si>
  <si>
    <t>ESTIMATED BY</t>
  </si>
  <si>
    <t>SIGNATURE</t>
  </si>
  <si>
    <t>PRINTED NAME / TITLE</t>
  </si>
  <si>
    <t>DATE</t>
  </si>
  <si>
    <t>Based on the finish plan and a service walk-through. Licensed work under permit, to the code your AHJ enforces. Hidden conditions and changes are priced by written change order first. Not legal advice.</t>
  </si>
  <si>
    <t>Free template by BuildWorkPro — buildworkpro.com/templates.</t>
  </si>
  <si>
    <t>Device Takeoff</t>
  </si>
  <si>
    <t>Count openings from the plan, apply your own labor units, then run circuits × home-run length to get cable by type.</t>
  </si>
  <si>
    <t>DEVICES &amp; OPENINGS — LABOR UNITS ARE EXAMPLES; USE YOUR OWN CREWS’ HOURS</t>
  </si>
  <si>
    <t>DEVICE / OPENING</t>
  </si>
  <si>
    <t>COUNT</t>
  </si>
  <si>
    <t>LABOR HRS EACH</t>
  </si>
  <si>
    <t>LABOR HOURS</t>
  </si>
  <si>
    <t>BOXES EACH</t>
  </si>
  <si>
    <t>BOXES</t>
  </si>
  <si>
    <t>Receptacles — tamper-resistant duplex</t>
  </si>
  <si>
    <t>GFCI receptacles</t>
  </si>
  <si>
    <t>Switches — single-pole, 3-way, dimmer</t>
  </si>
  <si>
    <t>Recessed LED wafer lights (no box needed)</t>
  </si>
  <si>
    <t>Fixtures — hang owner-supplied</t>
  </si>
  <si>
    <t>Bath exhaust fan, ducted</t>
  </si>
  <si>
    <t>Smoke/CO alarms, hardwired, interconnected</t>
  </si>
  <si>
    <t>Openings</t>
  </si>
  <si>
    <t>ASSUMPTIONS — CHECK YOUR SUPPLIER AND YOUR OWN JOB RECORDS</t>
  </si>
  <si>
    <t>Cable makeup &amp; waste — loops at boxes, drops, panel makeup</t>
  </si>
  <si>
    <t>NM-B coil length (ft) — check your supplier</t>
  </si>
  <si>
    <t>Labor hrs per home run — set breaker, pull, terminate (your crews)</t>
  </si>
  <si>
    <t>Service &amp; panel changeover labor hrs — from your own history</t>
  </si>
  <si>
    <t>Crew size (people)</t>
  </si>
  <si>
    <t>Productive hours per person per day</t>
  </si>
  <si>
    <t>CIRCUITS &amp; CABLE — CIRCUITS × HOME RUN, PLUS CABLE BETWEEN OPENINGS</t>
  </si>
  <si>
    <t>CIRCUIT GROUP</t>
  </si>
  <si>
    <t>CABLE</t>
  </si>
  <si>
    <t>CIRCUITS</t>
  </si>
  <si>
    <t>AVG HOME RUN (FT)</t>
  </si>
  <si>
    <t>OPENINGS SERVED</t>
  </si>
  <si>
    <t>FT BETWEEN OPENINGS</t>
  </si>
  <si>
    <t>CABLE LF</t>
  </si>
  <si>
    <t>Lighting, fan &amp; alarms (15A)</t>
  </si>
  <si>
    <t>14/2 NM-B</t>
  </si>
  <si>
    <t>General receptacles (20A)</t>
  </si>
  <si>
    <t>12/2 NM-B</t>
  </si>
  <si>
    <t>Bath, wet bar &amp; dedicated (20A)</t>
  </si>
  <si>
    <t>3-way travelers &amp; alarm interconnect</t>
  </si>
  <si>
    <t>14/3 NM-B</t>
  </si>
  <si>
    <t>Branch circuits</t>
  </si>
  <si>
    <t>ORDER QUANTITIES &amp; LABOR</t>
  </si>
  <si>
    <t>QUANTITY</t>
  </si>
  <si>
    <t>Openings — devices, lights and fixtures</t>
  </si>
  <si>
    <t>EA</t>
  </si>
  <si>
    <t>Branch breakers — one per circuit; AFCI / GFCI / dual-function type per your AHJ</t>
  </si>
  <si>
    <t>Device boxes — box positions; order multi-gang boxes to suit</t>
  </si>
  <si>
    <t>Device labor — openings × labor units</t>
  </si>
  <si>
    <t>HR</t>
  </si>
  <si>
    <t>Home-run labor — circuits × hrs per home run</t>
  </si>
  <si>
    <t>Service &amp; panel changeover labor</t>
  </si>
  <si>
    <t>Total labor hours</t>
  </si>
  <si>
    <t>Crew-days at your crew size, rounded up to the half day</t>
  </si>
  <si>
    <t>DAY</t>
  </si>
  <si>
    <t>CABLE TO ORDER — TYPE EXACTLY AS IN THE CABLE COLUMN</t>
  </si>
  <si>
    <t>FEET</t>
  </si>
  <si>
    <t>COILS</t>
  </si>
  <si>
    <t>Cable LF = (circuits × average home run + openings × feet between openings) × (1 + makeup). Labor units shown are examples: divide your crews’ hours by the openings they installed on your last few jobs. Count the existing circuits at the walk-through — that number drives the changeover hours.</t>
  </si>
  <si>
    <t>Free template by BuildWorkPro — buildworkpro.com/templates. Quantities are estimates; circuit design, load calculations and protection follow the code your AHJ enforces.</t>
  </si>
  <si>
    <t>Unit Price Builder</t>
  </si>
  <si>
    <t>Internal — do not send. Builds each selling price from cost: material + labor + other, then overhead, then profit as a margin on price.</t>
  </si>
  <si>
    <t>Loaded labor rate ($/hr — wage + taxes + insurance + benefits)</t>
  </si>
  <si>
    <t>Overhead (% of cost — office, trucks, insurance, estimating)</t>
  </si>
  <si>
    <t>Profit margin (% of PRICE, not markup on cost)</t>
  </si>
  <si>
    <t>ITEM</t>
  </si>
  <si>
    <t>MATERIAL $/UNIT</t>
  </si>
  <si>
    <t>LABOR HRS/UNIT</t>
  </si>
  <si>
    <t>OTHER $/UNIT</t>
  </si>
  <si>
    <t>COST $/UNIT</t>
  </si>
  <si>
    <t>PRICE $/UNIT</t>
  </si>
  <si>
    <t>PROFIT $/UNIT</t>
  </si>
  <si>
    <t>Branch circuit: breaker and home run to panel</t>
  </si>
  <si>
    <t>Receptacle opening, TR duplex, incl. box and cable</t>
  </si>
  <si>
    <t>GFCI receptacle opening</t>
  </si>
  <si>
    <t>Switch opening (single-pole, 3-way, dimmer average)</t>
  </si>
  <si>
    <t>6" LED recessed wafer light</t>
  </si>
  <si>
    <t>Hang owner-supplied fixture</t>
  </si>
  <si>
    <t>Bath exhaust fan, ducted to exterior</t>
  </si>
  <si>
    <t>Smoke/CO alarm, hardwired, interconnected</t>
  </si>
  <si>
    <t>Labor hours per unit come from your own crews: divide the hours a crew spent by the openings or circuits it installed on your last few jobs. Material is delivered cost per unit (device, box, plate and its share of cable); "other" covers connectors, staples and consumables.</t>
  </si>
  <si>
    <t>Price = cost × (1 + overhead) ÷ (1 − margin). A 15% markup on cost is only a 13% margin on price — the Markup vs Margin explanation is at buildworkpro.com/blog/construction-markup-vs-margin/.</t>
  </si>
  <si>
    <t>Free template by BuildWorkPro — buildworkpro.com/templates. Internal pricing sheet; copy the Price $/unit into the Estimate sheet.</t>
  </si>
  <si>
    <t>How to use the Electrical Estimate Template</t>
  </si>
  <si>
    <t>1.</t>
  </si>
  <si>
    <t>Count the job on the Device Takeoff sheet: receptacles, GFCIs, switches, lights, fixtures, fans and alarms from the plan, then the circuits by group with their average home-run length. Labor hours, boxes, breakers and cable by type compute.</t>
  </si>
  <si>
    <t>2.</t>
  </si>
  <si>
    <t>Build your selling prices on the Unit Prices sheet: material, labor hours and other cost per opening or circuit, your loaded labor rate, overhead, and profit as a margin on price.</t>
  </si>
  <si>
    <t>3.</t>
  </si>
  <si>
    <t>On the Estimate sheet, fill in your company and license number, the customer and the job specs (service, scope, area, circuits, permit/AHJ), and describe the scope in two or three sentences.</t>
  </si>
  <si>
    <t>4.</t>
  </si>
  <si>
    <t>Enter the line items under each phase with quantity, unit and unit price. Mark taxable lines Y and enter your rate, or leave tax at 0% if it is already in your prices. Set the deposit.</t>
  </si>
  <si>
    <t>5.</t>
  </si>
  <si>
    <t>List optional items the customer can add (low-voltage, an EV circuit) — they are not in the total — then write your terms, including the existing-wiring allowance, who supplies fixtures, and the warranty.</t>
  </si>
  <si>
    <t>6.</t>
  </si>
  <si>
    <t>Print or save as PDF, walk the customer through it, and get the acceptance signature and deposit before you order the panel and pull the permit.</t>
  </si>
  <si>
    <t>TIPS FROM THE FIELD</t>
  </si>
  <si>
    <t>•</t>
  </si>
  <si>
    <t>Look inside the old panel before you price the changeover. Double taps, damaged cable and ungrounded circuits turn up on changeover day, and a written allowance settles who pays before the inspector finds them.</t>
  </si>
  <si>
    <t>Say who supplies fixtures. "Owner-supplied, installed by us" and "contractor-supplied" are different prices, and a vague line turns into an argument at trim.</t>
  </si>
  <si>
    <t>Keep labor units by opening type from your own time records. Hours per opening price a wet bar, a bathroom or a ceiling full of recessed lights better than a square-foot number does.</t>
  </si>
  <si>
    <t>Plan around inspections. Rough-in has to pass before insulation and drywall, so tell the customer and their drywall crew when it is booked.</t>
  </si>
  <si>
    <t>In BuildWorkPro every estimate is a bid built from line items priced from your product catalog, with margin and overhead applied as rates. It goes out as a branded PDF for e-signature and converts into a project when the customer accepts.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</si>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</sst>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#,##0;-#,##0;&quot;&quot;"/>
    <numFmt numFmtId="169" formatCode="0.00;-0.00;&quot;&quot;"/>
    <numFmt numFmtId="170" formatCode="#,##0.0;-#,##0.0;&quot;&quot;"/>
    <numFmt numFmtId="171" formatCode="0;-0;&quot;&quot;"/>
    <numFmt numFmtId="172" formatCode="#,##0.0"/>
    <numFmt numFmtId="173" formatCode="0.0"/>
    <numFmt numFmtId="174" formatCode="0.0##;-0.0##;&quot;&quot;"/>
  </numFmts>
  <fonts count="21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b/>
      <color rgb="FF1B1F24"/>
      <sz val="8"/>
      <name val="Calibri"/>
    </font>
    <font>
      <color rgb="FF8B93A1"/>
      <sz val="10"/>
      <name val="Calibri"/>
    </font>
    <font>
      <b/>
      <color rgb="FF1B1F24"/>
      <sz val="9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color rgb="FF1B1F24"/>
      <sz val="9.5"/>
      <name val="Calibri"/>
    </font>
    <font>
      <color rgb="FF4A5260"/>
      <sz val="9.5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1B1F24"/>
      </bottom>
      <diagonal/>
    </border>
    <border>
      <left/>
      <right/>
      <top/>
      <bottom style="thin">
        <color rgb="FFD7DCE3"/>
      </bottom>
      <diagonal/>
    </border>
    <border>
      <left/>
      <right/>
      <top style="thin">
        <color rgb="FF4A5260"/>
      </top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vertical="bottom"/>
    </xf>
    <xf numFmtId="0" fontId="10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6" fontId="12" fillId="0" borderId="6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166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4" fillId="0" borderId="0" xfId="0" applyFont="1"/>
    <xf numFmtId="0" fontId="4" fillId="0" borderId="4" xfId="0" applyFont="1" applyBorder="1"/>
    <xf numFmtId="0" fontId="15" fillId="0" borderId="0" xfId="0" applyFont="1"/>
    <xf numFmtId="0" fontId="7" fillId="3" borderId="8" xfId="0" applyFont="1" applyFill="1" applyBorder="1" applyAlignment="1">
      <alignment vertical="center" wrapText="1" indent="1"/>
    </xf>
    <xf numFmtId="0" fontId="16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left" vertical="center"/>
    </xf>
    <xf numFmtId="168" fontId="4" fillId="2" borderId="5" xfId="0" applyNumberFormat="1" applyFont="1" applyFill="1" applyBorder="1" applyAlignment="1">
      <alignment horizontal="right" vertical="center"/>
    </xf>
    <xf numFmtId="169" fontId="4" fillId="2" borderId="5" xfId="0" applyNumberFormat="1" applyFont="1" applyFill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171" fontId="4" fillId="2" borderId="5" xfId="0" applyNumberFormat="1" applyFont="1" applyFill="1" applyBorder="1" applyAlignment="1">
      <alignment horizontal="right" vertical="center"/>
    </xf>
    <xf numFmtId="168" fontId="4" fillId="0" borderId="5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172" fontId="12" fillId="0" borderId="7" xfId="0" applyNumberFormat="1" applyFont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173" fontId="4" fillId="2" borderId="2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74" fontId="4" fillId="2" borderId="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spans="1:7" x14ac:dyDescent="0.25">
      <c r="A17" s="8" t="s">
        <v>20</v>
      </c>
      <c r="B17" s="9"/>
      <c r="C17" s="8" t="s">
        <v>21</v>
      </c>
      <c r="D17" s="8"/>
      <c r="E17" s="9"/>
      <c r="F17" s="9"/>
      <c r="G17" s="9"/>
    </row>
    <row r="18" spans="1:7" x14ac:dyDescent="0.25">
      <c r="A18" s="8" t="s">
        <v>22</v>
      </c>
      <c r="B18" s="9"/>
      <c r="C18" s="8" t="s">
        <v>23</v>
      </c>
      <c r="D18" s="8"/>
      <c r="E18" s="9"/>
      <c r="F18" s="9"/>
      <c r="G18" s="9"/>
    </row>
    <row r="19" spans="1:2" x14ac:dyDescent="0.25">
      <c r="A19" s="8" t="s">
        <v>24</v>
      </c>
      <c r="B19" s="9"/>
    </row>
    <row r="21" spans="1:1" x14ac:dyDescent="0.25">
      <c r="A21" s="7" t="s">
        <v>25</v>
      </c>
    </row>
    <row r="22" ht="20" customHeight="1" spans="1:7" x14ac:dyDescent="0.25">
      <c r="A22" s="11"/>
      <c r="B22" s="11"/>
      <c r="C22" s="11"/>
      <c r="D22" s="11"/>
      <c r="E22" s="11"/>
      <c r="F22" s="11"/>
      <c r="G22" s="11"/>
    </row>
    <row r="23" ht="20" customHeight="1" spans="1:7" x14ac:dyDescent="0.25">
      <c r="A23" s="11"/>
      <c r="B23" s="11"/>
      <c r="C23" s="11"/>
      <c r="D23" s="11"/>
      <c r="E23" s="11"/>
      <c r="F23" s="11"/>
      <c r="G23" s="11"/>
    </row>
    <row r="25" ht="22" customHeight="1" spans="1:7" x14ac:dyDescent="0.25">
      <c r="A25" s="12" t="s">
        <v>26</v>
      </c>
      <c r="B25" s="13" t="s">
        <v>27</v>
      </c>
      <c r="C25" s="14" t="s">
        <v>28</v>
      </c>
      <c r="D25" s="12" t="s">
        <v>29</v>
      </c>
      <c r="E25" s="14" t="s">
        <v>30</v>
      </c>
      <c r="F25" s="12" t="s">
        <v>31</v>
      </c>
      <c r="G25" s="14" t="s">
        <v>32</v>
      </c>
    </row>
    <row r="26" ht="20" customHeight="1" spans="1:7" x14ac:dyDescent="0.25">
      <c r="A26" s="15" t="s">
        <v>33</v>
      </c>
      <c r="B26" s="15"/>
      <c r="C26" s="15"/>
      <c r="D26" s="15"/>
      <c r="E26" s="15"/>
      <c r="F26" s="15"/>
      <c r="G26" s="15"/>
    </row>
    <row r="27" spans="1:7" x14ac:dyDescent="0.25">
      <c r="A27" s="16">
        <v>1</v>
      </c>
      <c r="B27" s="17"/>
      <c r="C27" s="18"/>
      <c r="D27" s="19"/>
      <c r="E27" s="20"/>
      <c r="F27" s="19"/>
      <c r="G27" s="21">
        <f>IF(OR(C27="",E27=""),"",C27*E27)</f>
      </c>
    </row>
    <row r="28" spans="1:7" x14ac:dyDescent="0.25">
      <c r="A28" s="16">
        <v>2</v>
      </c>
      <c r="B28" s="17"/>
      <c r="C28" s="18"/>
      <c r="D28" s="19"/>
      <c r="E28" s="20"/>
      <c r="F28" s="19"/>
      <c r="G28" s="21">
        <f>IF(OR(C28="",E28=""),"",C28*E28)</f>
      </c>
    </row>
    <row r="29" spans="1:7" x14ac:dyDescent="0.25">
      <c r="A29" s="16">
        <v>3</v>
      </c>
      <c r="B29" s="17"/>
      <c r="C29" s="18"/>
      <c r="D29" s="19"/>
      <c r="E29" s="20"/>
      <c r="F29" s="19"/>
      <c r="G29" s="21">
        <f>IF(OR(C29="",E29=""),"",C29*E29)</f>
      </c>
    </row>
    <row r="30" spans="1:7" x14ac:dyDescent="0.25">
      <c r="A30" s="16">
        <v>4</v>
      </c>
      <c r="B30" s="17"/>
      <c r="C30" s="18"/>
      <c r="D30" s="19"/>
      <c r="E30" s="20"/>
      <c r="F30" s="19"/>
      <c r="G30" s="21">
        <f>IF(OR(C30="",E30=""),"",C30*E30)</f>
      </c>
    </row>
    <row r="31" spans="1:7" x14ac:dyDescent="0.25">
      <c r="A31" s="16">
        <v>5</v>
      </c>
      <c r="B31" s="17"/>
      <c r="C31" s="18"/>
      <c r="D31" s="19"/>
      <c r="E31" s="20"/>
      <c r="F31" s="19"/>
      <c r="G31" s="21">
        <f>IF(OR(C31="",E31=""),"",C31*E31)</f>
      </c>
    </row>
    <row r="32" spans="1:7" x14ac:dyDescent="0.25">
      <c r="A32" s="16">
        <v>6</v>
      </c>
      <c r="B32" s="17"/>
      <c r="C32" s="18"/>
      <c r="D32" s="19"/>
      <c r="E32" s="20"/>
      <c r="F32" s="19"/>
      <c r="G32" s="21">
        <f>IF(OR(C32="",E32=""),"",C32*E32)</f>
      </c>
    </row>
    <row r="33" spans="1:7" x14ac:dyDescent="0.25">
      <c r="A33" s="22" t="s">
        <v>34</v>
      </c>
      <c r="B33" s="23" t="s">
        <v>35</v>
      </c>
      <c r="C33" s="22"/>
      <c r="D33" s="22"/>
      <c r="E33" s="22"/>
      <c r="F33" s="22"/>
      <c r="G33" s="24">
        <f>SUM(G27:G32)</f>
      </c>
    </row>
    <row r="35" ht="20" customHeight="1" spans="1:7" x14ac:dyDescent="0.25">
      <c r="A35" s="15" t="s">
        <v>36</v>
      </c>
      <c r="B35" s="15"/>
      <c r="C35" s="15"/>
      <c r="D35" s="15"/>
      <c r="E35" s="15"/>
      <c r="F35" s="15"/>
      <c r="G35" s="15"/>
    </row>
    <row r="36" spans="1:7" x14ac:dyDescent="0.25">
      <c r="A36" s="16">
        <v>7</v>
      </c>
      <c r="B36" s="17"/>
      <c r="C36" s="18"/>
      <c r="D36" s="19"/>
      <c r="E36" s="20"/>
      <c r="F36" s="19"/>
      <c r="G36" s="21">
        <f>IF(OR(C36="",E36=""),"",C36*E36)</f>
      </c>
    </row>
    <row r="37" spans="1:7" x14ac:dyDescent="0.25">
      <c r="A37" s="16">
        <v>8</v>
      </c>
      <c r="B37" s="17"/>
      <c r="C37" s="18"/>
      <c r="D37" s="19"/>
      <c r="E37" s="20"/>
      <c r="F37" s="19"/>
      <c r="G37" s="21">
        <f>IF(OR(C37="",E37=""),"",C37*E37)</f>
      </c>
    </row>
    <row r="38" spans="1:7" x14ac:dyDescent="0.25">
      <c r="A38" s="16">
        <v>9</v>
      </c>
      <c r="B38" s="17"/>
      <c r="C38" s="18"/>
      <c r="D38" s="19"/>
      <c r="E38" s="20"/>
      <c r="F38" s="19"/>
      <c r="G38" s="21">
        <f>IF(OR(C38="",E38=""),"",C38*E38)</f>
      </c>
    </row>
    <row r="39" spans="1:7" x14ac:dyDescent="0.25">
      <c r="A39" s="16">
        <v>10</v>
      </c>
      <c r="B39" s="17"/>
      <c r="C39" s="18"/>
      <c r="D39" s="19"/>
      <c r="E39" s="20"/>
      <c r="F39" s="19"/>
      <c r="G39" s="21">
        <f>IF(OR(C39="",E39=""),"",C39*E39)</f>
      </c>
    </row>
    <row r="40" spans="1:7" x14ac:dyDescent="0.25">
      <c r="A40" s="16">
        <v>11</v>
      </c>
      <c r="B40" s="17"/>
      <c r="C40" s="18"/>
      <c r="D40" s="19"/>
      <c r="E40" s="20"/>
      <c r="F40" s="19"/>
      <c r="G40" s="21">
        <f>IF(OR(C40="",E40=""),"",C40*E40)</f>
      </c>
    </row>
    <row r="41" spans="1:7" x14ac:dyDescent="0.25">
      <c r="A41" s="16">
        <v>12</v>
      </c>
      <c r="B41" s="17"/>
      <c r="C41" s="18"/>
      <c r="D41" s="19"/>
      <c r="E41" s="20"/>
      <c r="F41" s="19"/>
      <c r="G41" s="21">
        <f>IF(OR(C41="",E41=""),"",C41*E41)</f>
      </c>
    </row>
    <row r="42" spans="1:7" x14ac:dyDescent="0.25">
      <c r="A42" s="16">
        <v>13</v>
      </c>
      <c r="B42" s="17"/>
      <c r="C42" s="18"/>
      <c r="D42" s="19"/>
      <c r="E42" s="20"/>
      <c r="F42" s="19"/>
      <c r="G42" s="21">
        <f>IF(OR(C42="",E42=""),"",C42*E42)</f>
      </c>
    </row>
    <row r="43" spans="1:7" x14ac:dyDescent="0.25">
      <c r="A43" s="22" t="s">
        <v>34</v>
      </c>
      <c r="B43" s="23" t="s">
        <v>37</v>
      </c>
      <c r="C43" s="22"/>
      <c r="D43" s="22"/>
      <c r="E43" s="22"/>
      <c r="F43" s="22"/>
      <c r="G43" s="24">
        <f>SUM(G36:G42)</f>
      </c>
    </row>
    <row r="45" ht="20" customHeight="1" spans="1:7" x14ac:dyDescent="0.25">
      <c r="A45" s="15" t="s">
        <v>38</v>
      </c>
      <c r="B45" s="15"/>
      <c r="C45" s="15"/>
      <c r="D45" s="15"/>
      <c r="E45" s="15"/>
      <c r="F45" s="15"/>
      <c r="G45" s="15"/>
    </row>
    <row r="46" spans="1:7" x14ac:dyDescent="0.25">
      <c r="A46" s="16">
        <v>14</v>
      </c>
      <c r="B46" s="17"/>
      <c r="C46" s="18"/>
      <c r="D46" s="19"/>
      <c r="E46" s="20"/>
      <c r="F46" s="19"/>
      <c r="G46" s="21">
        <f>IF(OR(C46="",E46=""),"",C46*E46)</f>
      </c>
    </row>
    <row r="47" spans="1:7" x14ac:dyDescent="0.25">
      <c r="A47" s="16">
        <v>15</v>
      </c>
      <c r="B47" s="17"/>
      <c r="C47" s="18"/>
      <c r="D47" s="19"/>
      <c r="E47" s="20"/>
      <c r="F47" s="19"/>
      <c r="G47" s="21">
        <f>IF(OR(C47="",E47=""),"",C47*E47)</f>
      </c>
    </row>
    <row r="48" spans="1:7" x14ac:dyDescent="0.25">
      <c r="A48" s="16">
        <v>16</v>
      </c>
      <c r="B48" s="17"/>
      <c r="C48" s="18"/>
      <c r="D48" s="19"/>
      <c r="E48" s="20"/>
      <c r="F48" s="19"/>
      <c r="G48" s="21">
        <f>IF(OR(C48="",E48=""),"",C48*E48)</f>
      </c>
    </row>
    <row r="49" spans="1:7" x14ac:dyDescent="0.25">
      <c r="A49" s="16">
        <v>17</v>
      </c>
      <c r="B49" s="17"/>
      <c r="C49" s="18"/>
      <c r="D49" s="19"/>
      <c r="E49" s="20"/>
      <c r="F49" s="19"/>
      <c r="G49" s="21">
        <f>IF(OR(C49="",E49=""),"",C49*E49)</f>
      </c>
    </row>
    <row r="50" spans="1:7" x14ac:dyDescent="0.25">
      <c r="A50" s="16">
        <v>18</v>
      </c>
      <c r="B50" s="17"/>
      <c r="C50" s="18"/>
      <c r="D50" s="19"/>
      <c r="E50" s="20"/>
      <c r="F50" s="19"/>
      <c r="G50" s="21">
        <f>IF(OR(C50="",E50=""),"",C50*E50)</f>
      </c>
    </row>
    <row r="51" spans="1:7" x14ac:dyDescent="0.25">
      <c r="A51" s="16">
        <v>19</v>
      </c>
      <c r="B51" s="17"/>
      <c r="C51" s="18"/>
      <c r="D51" s="19"/>
      <c r="E51" s="20"/>
      <c r="F51" s="19"/>
      <c r="G51" s="21">
        <f>IF(OR(C51="",E51=""),"",C51*E51)</f>
      </c>
    </row>
    <row r="52" spans="1:7" x14ac:dyDescent="0.25">
      <c r="A52" s="22" t="s">
        <v>34</v>
      </c>
      <c r="B52" s="23" t="s">
        <v>39</v>
      </c>
      <c r="C52" s="22"/>
      <c r="D52" s="22"/>
      <c r="E52" s="22"/>
      <c r="F52" s="22"/>
      <c r="G52" s="24">
        <f>SUM(G46:G51)</f>
      </c>
    </row>
    <row r="54" ht="22" customHeight="1" spans="1:7" x14ac:dyDescent="0.25">
      <c r="A54" s="25" t="s">
        <v>34</v>
      </c>
      <c r="B54" s="25" t="s">
        <v>40</v>
      </c>
      <c r="C54" s="25"/>
      <c r="D54" s="25"/>
      <c r="E54" s="25"/>
      <c r="F54" s="25"/>
      <c r="G54" s="26">
        <f>G33+G43+G52</f>
      </c>
    </row>
    <row r="55" spans="2:7" x14ac:dyDescent="0.25">
      <c r="B55" s="27" t="s">
        <v>41</v>
      </c>
      <c r="G55" s="28">
        <f>SUMIF(F27:F32,"Y",G27:G32)+SUMIF(F36:F42,"Y",G36:G42)+SUMIF(F46:F51,"Y",G46:G51)</f>
      </c>
    </row>
    <row r="56" spans="2:7" x14ac:dyDescent="0.25">
      <c r="B56" s="27" t="s">
        <v>42</v>
      </c>
      <c r="E56" s="29">
        <v>0</v>
      </c>
      <c r="G56" s="30">
        <f>ROUND(G55*E56,2)</f>
      </c>
    </row>
    <row r="57" ht="22" customHeight="1" spans="1:7" x14ac:dyDescent="0.25">
      <c r="A57" s="25" t="s">
        <v>34</v>
      </c>
      <c r="B57" s="25" t="s">
        <v>43</v>
      </c>
      <c r="C57" s="25"/>
      <c r="D57" s="25"/>
      <c r="E57" s="25"/>
      <c r="F57" s="25"/>
      <c r="G57" s="31">
        <f>G54+G56</f>
      </c>
    </row>
    <row r="58" spans="2:7" x14ac:dyDescent="0.25">
      <c r="B58" s="27" t="s">
        <v>44</v>
      </c>
      <c r="E58" s="32">
        <v>0.3</v>
      </c>
      <c r="G58" s="30">
        <f>ROUND(G57*E58,2)</f>
      </c>
    </row>
    <row r="59" spans="2:7" x14ac:dyDescent="0.25">
      <c r="B59" s="27" t="s">
        <v>45</v>
      </c>
      <c r="G59" s="30">
        <f>G57-G58</f>
      </c>
    </row>
    <row r="61" ht="22" customHeight="1" spans="1:7" x14ac:dyDescent="0.25">
      <c r="A61" s="12" t="s">
        <v>46</v>
      </c>
      <c r="B61" s="13" t="s">
        <v>47</v>
      </c>
      <c r="C61" s="13" t="s">
        <v>34</v>
      </c>
      <c r="D61" s="13" t="s">
        <v>34</v>
      </c>
      <c r="E61" s="13" t="s">
        <v>34</v>
      </c>
      <c r="F61" s="13" t="s">
        <v>34</v>
      </c>
      <c r="G61" s="14" t="s">
        <v>48</v>
      </c>
    </row>
    <row r="62" spans="1:7" x14ac:dyDescent="0.25">
      <c r="A62" s="16" t="s">
        <v>49</v>
      </c>
      <c r="B62" s="17"/>
      <c r="C62" s="17"/>
      <c r="D62" s="17"/>
      <c r="E62" s="17"/>
      <c r="F62" s="17"/>
      <c r="G62" s="20"/>
    </row>
    <row r="63" spans="1:7" x14ac:dyDescent="0.25">
      <c r="A63" s="16" t="s">
        <v>50</v>
      </c>
      <c r="B63" s="17"/>
      <c r="C63" s="17"/>
      <c r="D63" s="17"/>
      <c r="E63" s="17"/>
      <c r="F63" s="17"/>
      <c r="G63" s="20"/>
    </row>
    <row r="64" spans="1:7" x14ac:dyDescent="0.25">
      <c r="A64" s="16" t="s">
        <v>51</v>
      </c>
      <c r="B64" s="17"/>
      <c r="C64" s="17"/>
      <c r="D64" s="17"/>
      <c r="E64" s="17"/>
      <c r="F64" s="17"/>
      <c r="G64" s="20"/>
    </row>
    <row r="66" spans="1:1" x14ac:dyDescent="0.25">
      <c r="A66" s="7" t="s">
        <v>52</v>
      </c>
    </row>
    <row r="67" ht="18" customHeight="1" spans="1:7" x14ac:dyDescent="0.25">
      <c r="A67" s="11"/>
      <c r="B67" s="11"/>
      <c r="C67" s="11"/>
      <c r="D67" s="11"/>
      <c r="E67" s="11"/>
      <c r="F67" s="11"/>
      <c r="G67" s="11"/>
    </row>
    <row r="68" ht="18" customHeight="1" spans="1:7" x14ac:dyDescent="0.25">
      <c r="A68" s="11"/>
      <c r="B68" s="11"/>
      <c r="C68" s="11"/>
      <c r="D68" s="11"/>
      <c r="E68" s="11"/>
      <c r="F68" s="11"/>
      <c r="G68" s="11"/>
    </row>
    <row r="69" ht="18" customHeight="1" spans="1:7" x14ac:dyDescent="0.25">
      <c r="A69" s="11"/>
      <c r="B69" s="11"/>
      <c r="C69" s="11"/>
      <c r="D69" s="11"/>
      <c r="E69" s="11"/>
      <c r="F69" s="11"/>
      <c r="G69" s="11"/>
    </row>
    <row r="71" spans="1:5" x14ac:dyDescent="0.25">
      <c r="A71" s="33" t="s">
        <v>53</v>
      </c>
      <c r="E71" s="33" t="s">
        <v>54</v>
      </c>
    </row>
    <row r="73" ht="22" customHeight="1" spans="1:7" x14ac:dyDescent="0.25">
      <c r="A73" s="34"/>
      <c r="B73" s="34"/>
      <c r="C73" s="34"/>
      <c r="E73" s="34"/>
      <c r="F73" s="34"/>
      <c r="G73" s="34"/>
    </row>
    <row r="74" spans="1:5" x14ac:dyDescent="0.25">
      <c r="A74" s="35" t="s">
        <v>55</v>
      </c>
      <c r="E74" s="35" t="s">
        <v>55</v>
      </c>
    </row>
    <row r="75" ht="22" customHeight="1" spans="1:7" x14ac:dyDescent="0.25">
      <c r="A75" s="34"/>
      <c r="B75" s="34"/>
      <c r="C75" s="34"/>
      <c r="E75" s="34"/>
      <c r="F75" s="34"/>
      <c r="G75" s="34"/>
    </row>
    <row r="76" spans="1:5" x14ac:dyDescent="0.25">
      <c r="A76" s="35" t="s">
        <v>56</v>
      </c>
      <c r="E76" s="35" t="s">
        <v>56</v>
      </c>
    </row>
    <row r="77" ht="22" customHeight="1" spans="1:7" x14ac:dyDescent="0.25">
      <c r="A77" s="34"/>
      <c r="B77" s="34"/>
      <c r="C77" s="34"/>
      <c r="E77" s="34"/>
      <c r="F77" s="34"/>
      <c r="G77" s="34"/>
    </row>
    <row r="78" spans="1:5" x14ac:dyDescent="0.25">
      <c r="A78" s="35" t="s">
        <v>57</v>
      </c>
      <c r="E78" s="35" t="s">
        <v>57</v>
      </c>
    </row>
    <row r="80" ht="30" customHeight="1" spans="1:7" x14ac:dyDescent="0.25">
      <c r="A80" s="36" t="s">
        <v>58</v>
      </c>
      <c r="B80" s="36"/>
      <c r="C80" s="36"/>
      <c r="D80" s="36"/>
      <c r="E80" s="36"/>
      <c r="F80" s="36"/>
      <c r="G80" s="36"/>
    </row>
    <row r="82" ht="16" customHeight="1" spans="1:7" x14ac:dyDescent="0.25">
      <c r="A82" s="37" t="s">
        <v>59</v>
      </c>
      <c r="B82" s="37"/>
      <c r="C82" s="37"/>
      <c r="D82" s="37"/>
      <c r="E82" s="37"/>
      <c r="F82" s="37"/>
      <c r="G82" s="37"/>
    </row>
  </sheetData>
  <mergeCells count="30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C17:D17"/>
    <mergeCell ref="E17:G17"/>
    <mergeCell ref="C18:D18"/>
    <mergeCell ref="E18:G18"/>
    <mergeCell ref="A22:G23"/>
    <mergeCell ref="B62:F62"/>
    <mergeCell ref="B63:F63"/>
    <mergeCell ref="B64:F64"/>
    <mergeCell ref="A67:G69"/>
    <mergeCell ref="A73:C73"/>
    <mergeCell ref="E73:G73"/>
    <mergeCell ref="A75:C75"/>
    <mergeCell ref="E75:G75"/>
    <mergeCell ref="A77:C77"/>
    <mergeCell ref="E77:G77"/>
    <mergeCell ref="A80:G80"/>
    <mergeCell ref="A82:G82"/>
  </mergeCells>
  <dataValidations count="3">
    <dataValidation type="list" allowBlank="1" showErrorMessage="1" errorTitle="Pick from the list" error="Choose one of: Y, N" sqref="F27:F32">
      <formula1>"Y,N"</formula1>
    </dataValidation>
    <dataValidation type="list" allowBlank="1" showErrorMessage="1" errorTitle="Pick from the list" error="Choose one of: Y, N" sqref="F36:F42">
      <formula1>"Y,N"</formula1>
    </dataValidation>
    <dataValidation type="list" allowBlank="1" showErrorMessage="1" errorTitle="Pick from the list" error="Choose one of: Y, N" sqref="F46:F51">
      <formula1>"Y,N"</formula1>
    </dataValidation>
  </dataValidations>
  <hyperlinks>
    <hyperlink ref="A8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buildworkpro.com/templates&amp;C&amp;8&amp;K8B93A1Estimate&amp;R&amp;8&amp;K8B93A1Page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 showGridLines="0"/>
  </sheetViews>
  <sheetFormatPr defaultRowHeight="15" outlineLevelRow="0" outlineLevelCol="0" x14ac:dyDescent="55"/>
  <cols>
    <col min="1" max="1" width="36" customWidth="1"/>
    <col min="2" max="7" width="11" customWidth="1"/>
  </cols>
  <sheetData>
    <row r="1" ht="30" customHeight="1" spans="1:1" x14ac:dyDescent="0.25">
      <c r="A1" s="1" t="s">
        <v>60</v>
      </c>
    </row>
    <row r="2" spans="1:1" x14ac:dyDescent="0.25">
      <c r="A2" s="3" t="s">
        <v>61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1" x14ac:dyDescent="0.25">
      <c r="A6" s="7" t="s">
        <v>62</v>
      </c>
    </row>
    <row r="7" ht="22" customHeight="1" spans="1:7" x14ac:dyDescent="0.25">
      <c r="A7" s="13" t="s">
        <v>63</v>
      </c>
      <c r="B7" s="13"/>
      <c r="C7" s="14" t="s">
        <v>64</v>
      </c>
      <c r="D7" s="14" t="s">
        <v>65</v>
      </c>
      <c r="E7" s="14" t="s">
        <v>66</v>
      </c>
      <c r="F7" s="14" t="s">
        <v>67</v>
      </c>
      <c r="G7" s="14" t="s">
        <v>68</v>
      </c>
    </row>
    <row r="8" spans="1:7" x14ac:dyDescent="0.25">
      <c r="A8" s="38" t="s">
        <v>69</v>
      </c>
      <c r="B8" s="38"/>
      <c r="C8" s="39">
        <v>22</v>
      </c>
      <c r="D8" s="40">
        <v>0.7</v>
      </c>
      <c r="E8" s="41">
        <f>IF(C8="","",C8*N(D8))</f>
      </c>
      <c r="F8" s="42">
        <v>1</v>
      </c>
      <c r="G8" s="43">
        <f>IF(C8="","",C8*N(F8))</f>
      </c>
    </row>
    <row r="9" spans="1:7" x14ac:dyDescent="0.25">
      <c r="A9" s="38" t="s">
        <v>70</v>
      </c>
      <c r="B9" s="38"/>
      <c r="C9" s="39">
        <v>4</v>
      </c>
      <c r="D9" s="40">
        <v>0.85</v>
      </c>
      <c r="E9" s="41">
        <f>IF(C9="","",C9*N(D9))</f>
      </c>
      <c r="F9" s="42">
        <v>1</v>
      </c>
      <c r="G9" s="43">
        <f>IF(C9="","",C9*N(F9))</f>
      </c>
    </row>
    <row r="10" spans="1:7" x14ac:dyDescent="0.25">
      <c r="A10" s="38" t="s">
        <v>71</v>
      </c>
      <c r="B10" s="38"/>
      <c r="C10" s="39">
        <v>15</v>
      </c>
      <c r="D10" s="40">
        <v>0.6</v>
      </c>
      <c r="E10" s="41">
        <f>IF(C10="","",C10*N(D10))</f>
      </c>
      <c r="F10" s="42">
        <v>1</v>
      </c>
      <c r="G10" s="43">
        <f>IF(C10="","",C10*N(F10))</f>
      </c>
    </row>
    <row r="11" spans="1:7" x14ac:dyDescent="0.25">
      <c r="A11" s="38" t="s">
        <v>72</v>
      </c>
      <c r="B11" s="38"/>
      <c r="C11" s="39">
        <v>24</v>
      </c>
      <c r="D11" s="40">
        <v>0.5</v>
      </c>
      <c r="E11" s="41">
        <f>IF(C11="","",C11*N(D11))</f>
      </c>
      <c r="F11" s="42">
        <v>0</v>
      </c>
      <c r="G11" s="43">
        <f>IF(C11="","",C11*N(F11))</f>
      </c>
    </row>
    <row r="12" spans="1:7" x14ac:dyDescent="0.25">
      <c r="A12" s="38" t="s">
        <v>73</v>
      </c>
      <c r="B12" s="38"/>
      <c r="C12" s="39">
        <v>5</v>
      </c>
      <c r="D12" s="40">
        <v>0.9</v>
      </c>
      <c r="E12" s="41">
        <f>IF(C12="","",C12*N(D12))</f>
      </c>
      <c r="F12" s="42">
        <v>1</v>
      </c>
      <c r="G12" s="43">
        <f>IF(C12="","",C12*N(F12))</f>
      </c>
    </row>
    <row r="13" spans="1:7" x14ac:dyDescent="0.25">
      <c r="A13" s="38" t="s">
        <v>74</v>
      </c>
      <c r="B13" s="38"/>
      <c r="C13" s="39">
        <v>1</v>
      </c>
      <c r="D13" s="40">
        <v>2.5</v>
      </c>
      <c r="E13" s="41">
        <f>IF(C13="","",C13*N(D13))</f>
      </c>
      <c r="F13" s="42">
        <v>0</v>
      </c>
      <c r="G13" s="43">
        <f>IF(C13="","",C13*N(F13))</f>
      </c>
    </row>
    <row r="14" spans="1:7" x14ac:dyDescent="0.25">
      <c r="A14" s="38" t="s">
        <v>75</v>
      </c>
      <c r="B14" s="38"/>
      <c r="C14" s="39">
        <v>3</v>
      </c>
      <c r="D14" s="40">
        <v>0.6</v>
      </c>
      <c r="E14" s="41">
        <f>IF(C14="","",C14*N(D14))</f>
      </c>
      <c r="F14" s="42">
        <v>1</v>
      </c>
      <c r="G14" s="43">
        <f>IF(C14="","",C14*N(F14))</f>
      </c>
    </row>
    <row r="15" spans="1:7" x14ac:dyDescent="0.25">
      <c r="A15" s="38"/>
      <c r="B15" s="38"/>
      <c r="C15" s="39"/>
      <c r="D15" s="40"/>
      <c r="E15" s="41">
        <f>IF(C15="","",C15*N(D15))</f>
      </c>
      <c r="F15" s="42"/>
      <c r="G15" s="43">
        <f>IF(C15="","",C15*N(F15))</f>
      </c>
    </row>
    <row r="16" spans="1:7" x14ac:dyDescent="0.25">
      <c r="A16" s="38"/>
      <c r="B16" s="38"/>
      <c r="C16" s="39"/>
      <c r="D16" s="40"/>
      <c r="E16" s="41">
        <f>IF(C16="","",C16*N(D16))</f>
      </c>
      <c r="F16" s="42"/>
      <c r="G16" s="43">
        <f>IF(C16="","",C16*N(F16))</f>
      </c>
    </row>
    <row r="17" spans="1:7" x14ac:dyDescent="0.25">
      <c r="A17" s="38"/>
      <c r="B17" s="38"/>
      <c r="C17" s="39"/>
      <c r="D17" s="40"/>
      <c r="E17" s="41">
        <f>IF(C17="","",C17*N(D17))</f>
      </c>
      <c r="F17" s="42"/>
      <c r="G17" s="43">
        <f>IF(C17="","",C17*N(F17))</f>
      </c>
    </row>
    <row r="18" ht="22" customHeight="1" spans="1:7" x14ac:dyDescent="0.25">
      <c r="A18" s="25" t="s">
        <v>76</v>
      </c>
      <c r="B18" s="25"/>
      <c r="C18" s="44">
        <f>SUM(C8:C17)</f>
      </c>
      <c r="D18" s="25"/>
      <c r="E18" s="45">
        <f>SUM(E8:E17)</f>
      </c>
      <c r="F18" s="25"/>
      <c r="G18" s="44">
        <f>SUM(G8:G17)</f>
      </c>
    </row>
    <row r="20" spans="1:1" x14ac:dyDescent="0.25">
      <c r="A20" s="7" t="s">
        <v>77</v>
      </c>
    </row>
    <row r="21" spans="1:7" x14ac:dyDescent="0.25">
      <c r="A21" s="8" t="s">
        <v>78</v>
      </c>
      <c r="B21" s="8"/>
      <c r="C21" s="8"/>
      <c r="D21" s="8"/>
      <c r="E21" s="8"/>
      <c r="F21" s="8"/>
      <c r="G21" s="32">
        <v>0.1</v>
      </c>
    </row>
    <row r="22" spans="1:7" x14ac:dyDescent="0.25">
      <c r="A22" s="8" t="s">
        <v>79</v>
      </c>
      <c r="B22" s="8"/>
      <c r="C22" s="8"/>
      <c r="D22" s="8"/>
      <c r="E22" s="8"/>
      <c r="F22" s="8"/>
      <c r="G22" s="46">
        <v>250</v>
      </c>
    </row>
    <row r="23" spans="1:7" x14ac:dyDescent="0.25">
      <c r="A23" s="8" t="s">
        <v>80</v>
      </c>
      <c r="B23" s="8"/>
      <c r="C23" s="8"/>
      <c r="D23" s="8"/>
      <c r="E23" s="8"/>
      <c r="F23" s="8"/>
      <c r="G23" s="47">
        <v>1.2</v>
      </c>
    </row>
    <row r="24" spans="1:7" x14ac:dyDescent="0.25">
      <c r="A24" s="8" t="s">
        <v>81</v>
      </c>
      <c r="B24" s="8"/>
      <c r="C24" s="8"/>
      <c r="D24" s="8"/>
      <c r="E24" s="8"/>
      <c r="F24" s="8"/>
      <c r="G24" s="48">
        <v>22</v>
      </c>
    </row>
    <row r="25" spans="1:7" x14ac:dyDescent="0.25">
      <c r="A25" s="8" t="s">
        <v>82</v>
      </c>
      <c r="B25" s="8"/>
      <c r="C25" s="8"/>
      <c r="D25" s="8"/>
      <c r="E25" s="8"/>
      <c r="F25" s="8"/>
      <c r="G25" s="49">
        <v>2</v>
      </c>
    </row>
    <row r="26" spans="1:7" x14ac:dyDescent="0.25">
      <c r="A26" s="8" t="s">
        <v>83</v>
      </c>
      <c r="B26" s="8"/>
      <c r="C26" s="8"/>
      <c r="D26" s="8"/>
      <c r="E26" s="8"/>
      <c r="F26" s="8"/>
      <c r="G26" s="48">
        <v>7</v>
      </c>
    </row>
    <row r="28" spans="1:1" x14ac:dyDescent="0.25">
      <c r="A28" s="7" t="s">
        <v>84</v>
      </c>
    </row>
    <row r="29" ht="22" customHeight="1" spans="1:7" x14ac:dyDescent="0.25">
      <c r="A29" s="13" t="s">
        <v>85</v>
      </c>
      <c r="B29" s="12" t="s">
        <v>86</v>
      </c>
      <c r="C29" s="14" t="s">
        <v>87</v>
      </c>
      <c r="D29" s="14" t="s">
        <v>88</v>
      </c>
      <c r="E29" s="14" t="s">
        <v>89</v>
      </c>
      <c r="F29" s="14" t="s">
        <v>90</v>
      </c>
      <c r="G29" s="14" t="s">
        <v>91</v>
      </c>
    </row>
    <row r="30" spans="1:7" x14ac:dyDescent="0.25">
      <c r="A30" s="38" t="s">
        <v>92</v>
      </c>
      <c r="B30" s="19" t="s">
        <v>93</v>
      </c>
      <c r="C30" s="42">
        <v>3</v>
      </c>
      <c r="D30" s="39">
        <v>40</v>
      </c>
      <c r="E30" s="39">
        <v>48</v>
      </c>
      <c r="F30" s="39">
        <v>8</v>
      </c>
      <c r="G30" s="43">
        <f>IF(AND(C30="",E30=""),"",ROUND((N(C30)*N(D30)+N(E30)*N(F30))*(1+$G$21),0))</f>
      </c>
    </row>
    <row r="31" spans="1:7" x14ac:dyDescent="0.25">
      <c r="A31" s="38" t="s">
        <v>94</v>
      </c>
      <c r="B31" s="19" t="s">
        <v>95</v>
      </c>
      <c r="C31" s="42">
        <v>4</v>
      </c>
      <c r="D31" s="39">
        <v>45</v>
      </c>
      <c r="E31" s="39">
        <v>20</v>
      </c>
      <c r="F31" s="39">
        <v>12</v>
      </c>
      <c r="G31" s="43">
        <f>IF(AND(C31="",E31=""),"",ROUND((N(C31)*N(D31)+N(E31)*N(F31))*(1+$G$21),0))</f>
      </c>
    </row>
    <row r="32" spans="1:7" x14ac:dyDescent="0.25">
      <c r="A32" s="38" t="s">
        <v>96</v>
      </c>
      <c r="B32" s="19" t="s">
        <v>95</v>
      </c>
      <c r="C32" s="42">
        <v>5</v>
      </c>
      <c r="D32" s="39">
        <v>50</v>
      </c>
      <c r="E32" s="39">
        <v>6</v>
      </c>
      <c r="F32" s="39">
        <v>15</v>
      </c>
      <c r="G32" s="43">
        <f>IF(AND(C32="",E32=""),"",ROUND((N(C32)*N(D32)+N(E32)*N(F32))*(1+$G$21),0))</f>
      </c>
    </row>
    <row r="33" spans="1:7" x14ac:dyDescent="0.25">
      <c r="A33" s="38" t="s">
        <v>97</v>
      </c>
      <c r="B33" s="19" t="s">
        <v>98</v>
      </c>
      <c r="C33" s="42"/>
      <c r="D33" s="39"/>
      <c r="E33" s="39">
        <v>7</v>
      </c>
      <c r="F33" s="39">
        <v>15</v>
      </c>
      <c r="G33" s="43">
        <f>IF(AND(C33="",E33=""),"",ROUND((N(C33)*N(D33)+N(E33)*N(F33))*(1+$G$21),0))</f>
      </c>
    </row>
    <row r="34" spans="1:7" x14ac:dyDescent="0.25">
      <c r="A34" s="38"/>
      <c r="B34" s="19"/>
      <c r="C34" s="42"/>
      <c r="D34" s="39"/>
      <c r="E34" s="39"/>
      <c r="F34" s="39"/>
      <c r="G34" s="43">
        <f>IF(AND(C34="",E34=""),"",ROUND((N(C34)*N(D34)+N(E34)*N(F34))*(1+$G$21),0))</f>
      </c>
    </row>
    <row r="35" spans="1:7" x14ac:dyDescent="0.25">
      <c r="A35" s="38"/>
      <c r="B35" s="19"/>
      <c r="C35" s="42"/>
      <c r="D35" s="39"/>
      <c r="E35" s="39"/>
      <c r="F35" s="39"/>
      <c r="G35" s="43">
        <f>IF(AND(C35="",E35=""),"",ROUND((N(C35)*N(D35)+N(E35)*N(F35))*(1+$G$21),0))</f>
      </c>
    </row>
    <row r="36" spans="1:7" x14ac:dyDescent="0.25">
      <c r="A36" s="38"/>
      <c r="B36" s="19"/>
      <c r="C36" s="42"/>
      <c r="D36" s="39"/>
      <c r="E36" s="39"/>
      <c r="F36" s="39"/>
      <c r="G36" s="43">
        <f>IF(AND(C36="",E36=""),"",ROUND((N(C36)*N(D36)+N(E36)*N(F36))*(1+$G$21),0))</f>
      </c>
    </row>
    <row r="37" spans="1:7" x14ac:dyDescent="0.25">
      <c r="A37" s="38"/>
      <c r="B37" s="19"/>
      <c r="C37" s="42"/>
      <c r="D37" s="39"/>
      <c r="E37" s="39"/>
      <c r="F37" s="39"/>
      <c r="G37" s="43">
        <f>IF(AND(C37="",E37=""),"",ROUND((N(C37)*N(D37)+N(E37)*N(F37))*(1+$G$21),0))</f>
      </c>
    </row>
    <row r="38" ht="22" customHeight="1" spans="1:7" x14ac:dyDescent="0.25">
      <c r="A38" s="25" t="s">
        <v>99</v>
      </c>
      <c r="B38" s="25"/>
      <c r="C38" s="44">
        <f>SUM(C30:C37)</f>
      </c>
      <c r="D38" s="25"/>
      <c r="E38" s="25"/>
      <c r="F38" s="25"/>
      <c r="G38" s="44">
        <f>SUM(G30:G37)</f>
      </c>
    </row>
    <row r="40" ht="22" customHeight="1" spans="1:7" x14ac:dyDescent="0.25">
      <c r="A40" s="13" t="s">
        <v>100</v>
      </c>
      <c r="B40" s="13" t="s">
        <v>34</v>
      </c>
      <c r="C40" s="13" t="s">
        <v>34</v>
      </c>
      <c r="D40" s="13" t="s">
        <v>34</v>
      </c>
      <c r="E40" s="13" t="s">
        <v>34</v>
      </c>
      <c r="F40" s="12" t="s">
        <v>29</v>
      </c>
      <c r="G40" s="14" t="s">
        <v>101</v>
      </c>
    </row>
    <row r="41" spans="1:7" x14ac:dyDescent="0.25">
      <c r="A41" s="50" t="s">
        <v>102</v>
      </c>
      <c r="B41" s="50"/>
      <c r="C41" s="50"/>
      <c r="D41" s="50"/>
      <c r="E41" s="50"/>
      <c r="F41" s="51" t="s">
        <v>103</v>
      </c>
      <c r="G41" s="52">
        <f>C18</f>
      </c>
    </row>
    <row r="42" spans="1:7" x14ac:dyDescent="0.25">
      <c r="A42" s="50" t="s">
        <v>104</v>
      </c>
      <c r="B42" s="50"/>
      <c r="C42" s="50"/>
      <c r="D42" s="50"/>
      <c r="E42" s="50"/>
      <c r="F42" s="51" t="s">
        <v>103</v>
      </c>
      <c r="G42" s="52">
        <f>C38</f>
      </c>
    </row>
    <row r="43" spans="1:7" x14ac:dyDescent="0.25">
      <c r="A43" s="50" t="s">
        <v>105</v>
      </c>
      <c r="B43" s="50"/>
      <c r="C43" s="50"/>
      <c r="D43" s="50"/>
      <c r="E43" s="50"/>
      <c r="F43" s="51" t="s">
        <v>103</v>
      </c>
      <c r="G43" s="52">
        <f>G18</f>
      </c>
    </row>
    <row r="44" spans="1:7" x14ac:dyDescent="0.25">
      <c r="A44" s="50" t="s">
        <v>106</v>
      </c>
      <c r="B44" s="50"/>
      <c r="C44" s="50"/>
      <c r="D44" s="50"/>
      <c r="E44" s="50"/>
      <c r="F44" s="51" t="s">
        <v>107</v>
      </c>
      <c r="G44" s="53">
        <f>E18</f>
      </c>
    </row>
    <row r="45" spans="1:7" x14ac:dyDescent="0.25">
      <c r="A45" s="50" t="s">
        <v>108</v>
      </c>
      <c r="B45" s="50"/>
      <c r="C45" s="50"/>
      <c r="D45" s="50"/>
      <c r="E45" s="50"/>
      <c r="F45" s="51" t="s">
        <v>107</v>
      </c>
      <c r="G45" s="53">
        <f>C38*$G$23</f>
      </c>
    </row>
    <row r="46" spans="1:7" x14ac:dyDescent="0.25">
      <c r="A46" s="50" t="s">
        <v>109</v>
      </c>
      <c r="B46" s="50"/>
      <c r="C46" s="50"/>
      <c r="D46" s="50"/>
      <c r="E46" s="50"/>
      <c r="F46" s="51" t="s">
        <v>107</v>
      </c>
      <c r="G46" s="53">
        <f>$G$24</f>
      </c>
    </row>
    <row r="47" spans="1:7" x14ac:dyDescent="0.25">
      <c r="A47" s="50" t="s">
        <v>110</v>
      </c>
      <c r="B47" s="50"/>
      <c r="C47" s="50"/>
      <c r="D47" s="50"/>
      <c r="E47" s="50"/>
      <c r="F47" s="51" t="s">
        <v>107</v>
      </c>
      <c r="G47" s="53">
        <f>G44+G45+G46</f>
      </c>
    </row>
    <row r="48" spans="1:7" x14ac:dyDescent="0.25">
      <c r="A48" s="50" t="s">
        <v>111</v>
      </c>
      <c r="B48" s="50"/>
      <c r="C48" s="50"/>
      <c r="D48" s="50"/>
      <c r="E48" s="50"/>
      <c r="F48" s="51" t="s">
        <v>112</v>
      </c>
      <c r="G48" s="53">
        <f>IF($G$25*$G$26=0,0,ROUNDUP(G47/($G$25*$G$26)*2,0)/2)</f>
      </c>
    </row>
    <row r="50" ht="22" customHeight="1" spans="1:7" x14ac:dyDescent="0.25">
      <c r="A50" s="13" t="s">
        <v>113</v>
      </c>
      <c r="B50" s="13" t="s">
        <v>34</v>
      </c>
      <c r="C50" s="13" t="s">
        <v>34</v>
      </c>
      <c r="D50" s="13" t="s">
        <v>34</v>
      </c>
      <c r="E50" s="13" t="s">
        <v>34</v>
      </c>
      <c r="F50" s="14" t="s">
        <v>114</v>
      </c>
      <c r="G50" s="14" t="s">
        <v>115</v>
      </c>
    </row>
    <row r="51" spans="1:7" x14ac:dyDescent="0.25">
      <c r="A51" s="9" t="s">
        <v>93</v>
      </c>
      <c r="F51" s="54">
        <f>IF(A51="","",SUMIF(B30:B37,A51,G30:G37))</f>
      </c>
      <c r="G51" s="54">
        <f>IF(OR(F51="",$G$22=0),"",ROUNDUP(F51/$G$22,0))</f>
      </c>
    </row>
    <row r="52" spans="1:7" x14ac:dyDescent="0.25">
      <c r="A52" s="9" t="s">
        <v>95</v>
      </c>
      <c r="F52" s="54">
        <f>IF(A52="","",SUMIF(B30:B37,A52,G30:G37))</f>
      </c>
      <c r="G52" s="54">
        <f>IF(OR(F52="",$G$22=0),"",ROUNDUP(F52/$G$22,0))</f>
      </c>
    </row>
    <row r="53" spans="1:7" x14ac:dyDescent="0.25">
      <c r="A53" s="9" t="s">
        <v>98</v>
      </c>
      <c r="F53" s="54">
        <f>IF(A53="","",SUMIF(B30:B37,A53,G30:G37))</f>
      </c>
      <c r="G53" s="54">
        <f>IF(OR(F53="",$G$22=0),"",ROUNDUP(F53/$G$22,0))</f>
      </c>
    </row>
    <row r="54" spans="1:7" x14ac:dyDescent="0.25">
      <c r="A54" s="9"/>
      <c r="F54" s="54">
        <f>IF(A54="","",SUMIF(B30:B37,A54,G30:G37))</f>
      </c>
      <c r="G54" s="54">
        <f>IF(OR(F54="",$G$22=0),"",ROUNDUP(F54/$G$22,0))</f>
      </c>
    </row>
    <row r="56" ht="44" customHeight="1" spans="1:7" x14ac:dyDescent="0.25">
      <c r="A56" s="36" t="s">
        <v>116</v>
      </c>
      <c r="B56" s="36"/>
      <c r="C56" s="36"/>
      <c r="D56" s="36"/>
      <c r="E56" s="36"/>
      <c r="F56" s="36"/>
      <c r="G56" s="36"/>
    </row>
    <row r="58" ht="26" customHeight="1" spans="1:7" x14ac:dyDescent="0.25">
      <c r="A58" s="37" t="s">
        <v>117</v>
      </c>
      <c r="B58" s="37"/>
      <c r="C58" s="37"/>
      <c r="D58" s="37"/>
      <c r="E58" s="37"/>
      <c r="F58" s="37"/>
      <c r="G58" s="37"/>
    </row>
  </sheetData>
  <mergeCells count="27"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1:F21"/>
    <mergeCell ref="A22:F22"/>
    <mergeCell ref="A23:F23"/>
    <mergeCell ref="A24:F24"/>
    <mergeCell ref="A25:F25"/>
    <mergeCell ref="A26:F26"/>
    <mergeCell ref="A41:E41"/>
    <mergeCell ref="A42:E42"/>
    <mergeCell ref="A43:E43"/>
    <mergeCell ref="A44:E44"/>
    <mergeCell ref="A45:E45"/>
    <mergeCell ref="A46:E46"/>
    <mergeCell ref="A47:E47"/>
    <mergeCell ref="A48:E48"/>
    <mergeCell ref="A56:G56"/>
    <mergeCell ref="A58:G58"/>
  </mergeCells>
  <hyperlinks>
    <hyperlink ref="A58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buildworkpro.com/templates&amp;C&amp;8&amp;K8B93A1Device Takeoff&amp;R&amp;8&amp;K8B93A1Page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7" customWidth="1"/>
    <col min="3" max="3" width="12" customWidth="1"/>
    <col min="4" max="4" width="10" customWidth="1"/>
    <col min="5" max="6" width="12" customWidth="1"/>
    <col min="7" max="7" width="13" customWidth="1"/>
    <col min="8" max="8" width="14" customWidth="1"/>
  </cols>
  <sheetData>
    <row r="1" ht="30" customHeight="1" spans="1:1" x14ac:dyDescent="0.25">
      <c r="A1" s="1" t="s">
        <v>118</v>
      </c>
    </row>
    <row r="2" spans="1:1" x14ac:dyDescent="0.25">
      <c r="A2" s="3" t="s">
        <v>119</v>
      </c>
    </row>
    <row r="3" ht="6" customHeight="1" spans="1:8" x14ac:dyDescent="0.25">
      <c r="A3" s="4"/>
      <c r="B3" s="4"/>
      <c r="C3" s="4"/>
      <c r="D3" s="4"/>
      <c r="E3" s="4"/>
      <c r="F3" s="4"/>
      <c r="G3" s="4"/>
      <c r="H3" s="4"/>
    </row>
    <row r="4" spans="1:2" x14ac:dyDescent="0.25">
      <c r="A4" s="5"/>
      <c r="B4" s="6" t="s">
        <v>3</v>
      </c>
    </row>
    <row r="6" spans="1:4" x14ac:dyDescent="0.25">
      <c r="A6" s="8" t="s">
        <v>120</v>
      </c>
      <c r="B6" s="8"/>
      <c r="C6" s="8"/>
      <c r="D6" s="55">
        <v>72</v>
      </c>
    </row>
    <row r="7" spans="1:4" x14ac:dyDescent="0.25">
      <c r="A7" s="8" t="s">
        <v>121</v>
      </c>
      <c r="B7" s="8"/>
      <c r="C7" s="8"/>
      <c r="D7" s="32">
        <v>0.2</v>
      </c>
    </row>
    <row r="8" spans="1:4" x14ac:dyDescent="0.25">
      <c r="A8" s="8" t="s">
        <v>122</v>
      </c>
      <c r="B8" s="8"/>
      <c r="C8" s="8"/>
      <c r="D8" s="32">
        <v>0.15</v>
      </c>
    </row>
    <row r="10" ht="22" customHeight="1" spans="1:8" x14ac:dyDescent="0.25">
      <c r="A10" s="13" t="s">
        <v>123</v>
      </c>
      <c r="B10" s="12" t="s">
        <v>29</v>
      </c>
      <c r="C10" s="14" t="s">
        <v>124</v>
      </c>
      <c r="D10" s="14" t="s">
        <v>125</v>
      </c>
      <c r="E10" s="14" t="s">
        <v>126</v>
      </c>
      <c r="F10" s="14" t="s">
        <v>127</v>
      </c>
      <c r="G10" s="14" t="s">
        <v>128</v>
      </c>
      <c r="H10" s="14" t="s">
        <v>129</v>
      </c>
    </row>
    <row r="11" spans="1:8" x14ac:dyDescent="0.25">
      <c r="A11" s="17" t="s">
        <v>130</v>
      </c>
      <c r="B11" s="19" t="s">
        <v>103</v>
      </c>
      <c r="C11" s="20">
        <v>88</v>
      </c>
      <c r="D11" s="56">
        <v>1.2</v>
      </c>
      <c r="E11" s="20">
        <v>2</v>
      </c>
      <c r="F11" s="21">
        <f>IF(A11="","",N(C11)+N(D11)*$D$6+N(E11))</f>
      </c>
      <c r="G11" s="21">
        <f>IF(OR(F11="",$D$8&gt;=1),"",ROUND(F11*(1+$D$7)/(1-$D$8),2))</f>
      </c>
      <c r="H11" s="21">
        <f>IF(G11="","",G11-F11*(1+$D$7))</f>
      </c>
    </row>
    <row r="12" spans="1:8" x14ac:dyDescent="0.25">
      <c r="A12" s="17" t="s">
        <v>131</v>
      </c>
      <c r="B12" s="19" t="s">
        <v>103</v>
      </c>
      <c r="C12" s="20">
        <v>17</v>
      </c>
      <c r="D12" s="56">
        <v>0.7</v>
      </c>
      <c r="E12" s="20">
        <v>1.5</v>
      </c>
      <c r="F12" s="21">
        <f>IF(A12="","",N(C12)+N(D12)*$D$6+N(E12))</f>
      </c>
      <c r="G12" s="21">
        <f>IF(OR(F12="",$D$8&gt;=1),"",ROUND(F12*(1+$D$7)/(1-$D$8),2))</f>
      </c>
      <c r="H12" s="21">
        <f>IF(G12="","",G12-F12*(1+$D$7))</f>
      </c>
    </row>
    <row r="13" spans="1:8" x14ac:dyDescent="0.25">
      <c r="A13" s="17" t="s">
        <v>132</v>
      </c>
      <c r="B13" s="19" t="s">
        <v>103</v>
      </c>
      <c r="C13" s="20">
        <v>36</v>
      </c>
      <c r="D13" s="56">
        <v>0.85</v>
      </c>
      <c r="E13" s="20">
        <v>1.5</v>
      </c>
      <c r="F13" s="21">
        <f>IF(A13="","",N(C13)+N(D13)*$D$6+N(E13))</f>
      </c>
      <c r="G13" s="21">
        <f>IF(OR(F13="",$D$8&gt;=1),"",ROUND(F13*(1+$D$7)/(1-$D$8),2))</f>
      </c>
      <c r="H13" s="21">
        <f>IF(G13="","",G13-F13*(1+$D$7))</f>
      </c>
    </row>
    <row r="14" spans="1:8" x14ac:dyDescent="0.25">
      <c r="A14" s="17" t="s">
        <v>133</v>
      </c>
      <c r="B14" s="19" t="s">
        <v>103</v>
      </c>
      <c r="C14" s="20">
        <v>16</v>
      </c>
      <c r="D14" s="56">
        <v>0.6</v>
      </c>
      <c r="E14" s="20">
        <v>1</v>
      </c>
      <c r="F14" s="21">
        <f>IF(A14="","",N(C14)+N(D14)*$D$6+N(E14))</f>
      </c>
      <c r="G14" s="21">
        <f>IF(OR(F14="",$D$8&gt;=1),"",ROUND(F14*(1+$D$7)/(1-$D$8),2))</f>
      </c>
      <c r="H14" s="21">
        <f>IF(G14="","",G14-F14*(1+$D$7))</f>
      </c>
    </row>
    <row r="15" spans="1:8" x14ac:dyDescent="0.25">
      <c r="A15" s="17" t="s">
        <v>134</v>
      </c>
      <c r="B15" s="19" t="s">
        <v>103</v>
      </c>
      <c r="C15" s="20">
        <v>24</v>
      </c>
      <c r="D15" s="56">
        <v>0.5</v>
      </c>
      <c r="E15" s="20">
        <v>1</v>
      </c>
      <c r="F15" s="21">
        <f>IF(A15="","",N(C15)+N(D15)*$D$6+N(E15))</f>
      </c>
      <c r="G15" s="21">
        <f>IF(OR(F15="",$D$8&gt;=1),"",ROUND(F15*(1+$D$7)/(1-$D$8),2))</f>
      </c>
      <c r="H15" s="21">
        <f>IF(G15="","",G15-F15*(1+$D$7))</f>
      </c>
    </row>
    <row r="16" spans="1:8" x14ac:dyDescent="0.25">
      <c r="A16" s="17" t="s">
        <v>135</v>
      </c>
      <c r="B16" s="19" t="s">
        <v>103</v>
      </c>
      <c r="C16" s="20">
        <v>6</v>
      </c>
      <c r="D16" s="56">
        <v>0.9</v>
      </c>
      <c r="E16" s="20">
        <v>1</v>
      </c>
      <c r="F16" s="21">
        <f>IF(A16="","",N(C16)+N(D16)*$D$6+N(E16))</f>
      </c>
      <c r="G16" s="21">
        <f>IF(OR(F16="",$D$8&gt;=1),"",ROUND(F16*(1+$D$7)/(1-$D$8),2))</f>
      </c>
      <c r="H16" s="21">
        <f>IF(G16="","",G16-F16*(1+$D$7))</f>
      </c>
    </row>
    <row r="17" spans="1:8" x14ac:dyDescent="0.25">
      <c r="A17" s="17" t="s">
        <v>136</v>
      </c>
      <c r="B17" s="19" t="s">
        <v>103</v>
      </c>
      <c r="C17" s="20">
        <v>145</v>
      </c>
      <c r="D17" s="56">
        <v>2.5</v>
      </c>
      <c r="E17" s="20">
        <v>5</v>
      </c>
      <c r="F17" s="21">
        <f>IF(A17="","",N(C17)+N(D17)*$D$6+N(E17))</f>
      </c>
      <c r="G17" s="21">
        <f>IF(OR(F17="",$D$8&gt;=1),"",ROUND(F17*(1+$D$7)/(1-$D$8),2))</f>
      </c>
      <c r="H17" s="21">
        <f>IF(G17="","",G17-F17*(1+$D$7))</f>
      </c>
    </row>
    <row r="18" spans="1:8" x14ac:dyDescent="0.25">
      <c r="A18" s="17" t="s">
        <v>137</v>
      </c>
      <c r="B18" s="19" t="s">
        <v>103</v>
      </c>
      <c r="C18" s="20">
        <v>48</v>
      </c>
      <c r="D18" s="56">
        <v>0.6</v>
      </c>
      <c r="E18" s="20">
        <v>1</v>
      </c>
      <c r="F18" s="21">
        <f>IF(A18="","",N(C18)+N(D18)*$D$6+N(E18))</f>
      </c>
      <c r="G18" s="21">
        <f>IF(OR(F18="",$D$8&gt;=1),"",ROUND(F18*(1+$D$7)/(1-$D$8),2))</f>
      </c>
      <c r="H18" s="21">
        <f>IF(G18="","",G18-F18*(1+$D$7))</f>
      </c>
    </row>
    <row r="19" spans="1:8" x14ac:dyDescent="0.25">
      <c r="A19" s="17"/>
      <c r="B19" s="19"/>
      <c r="C19" s="20"/>
      <c r="D19" s="56"/>
      <c r="E19" s="20"/>
      <c r="F19" s="21">
        <f>IF(A19="","",N(C19)+N(D19)*$D$6+N(E19))</f>
      </c>
      <c r="G19" s="21">
        <f>IF(OR(F19="",$D$8&gt;=1),"",ROUND(F19*(1+$D$7)/(1-$D$8),2))</f>
      </c>
      <c r="H19" s="21">
        <f>IF(G19="","",G19-F19*(1+$D$7))</f>
      </c>
    </row>
    <row r="20" spans="1:8" x14ac:dyDescent="0.25">
      <c r="A20" s="17"/>
      <c r="B20" s="19"/>
      <c r="C20" s="20"/>
      <c r="D20" s="56"/>
      <c r="E20" s="20"/>
      <c r="F20" s="21">
        <f>IF(A20="","",N(C20)+N(D20)*$D$6+N(E20))</f>
      </c>
      <c r="G20" s="21">
        <f>IF(OR(F20="",$D$8&gt;=1),"",ROUND(F20*(1+$D$7)/(1-$D$8),2))</f>
      </c>
      <c r="H20" s="21">
        <f>IF(G20="","",G20-F20*(1+$D$7))</f>
      </c>
    </row>
    <row r="21" spans="1:8" x14ac:dyDescent="0.25">
      <c r="A21" s="17"/>
      <c r="B21" s="19"/>
      <c r="C21" s="20"/>
      <c r="D21" s="56"/>
      <c r="E21" s="20"/>
      <c r="F21" s="21">
        <f>IF(A21="","",N(C21)+N(D21)*$D$6+N(E21))</f>
      </c>
      <c r="G21" s="21">
        <f>IF(OR(F21="",$D$8&gt;=1),"",ROUND(F21*(1+$D$7)/(1-$D$8),2))</f>
      </c>
      <c r="H21" s="21">
        <f>IF(G21="","",G21-F21*(1+$D$7))</f>
      </c>
    </row>
    <row r="22" spans="1:8" x14ac:dyDescent="0.25">
      <c r="A22" s="17"/>
      <c r="B22" s="19"/>
      <c r="C22" s="20"/>
      <c r="D22" s="56"/>
      <c r="E22" s="20"/>
      <c r="F22" s="21">
        <f>IF(A22="","",N(C22)+N(D22)*$D$6+N(E22))</f>
      </c>
      <c r="G22" s="21">
        <f>IF(OR(F22="",$D$8&gt;=1),"",ROUND(F22*(1+$D$7)/(1-$D$8),2))</f>
      </c>
      <c r="H22" s="21">
        <f>IF(G22="","",G22-F22*(1+$D$7))</f>
      </c>
    </row>
    <row r="23" spans="1:8" x14ac:dyDescent="0.25">
      <c r="A23" s="17"/>
      <c r="B23" s="19"/>
      <c r="C23" s="20"/>
      <c r="D23" s="56"/>
      <c r="E23" s="20"/>
      <c r="F23" s="21">
        <f>IF(A23="","",N(C23)+N(D23)*$D$6+N(E23))</f>
      </c>
      <c r="G23" s="21">
        <f>IF(OR(F23="",$D$8&gt;=1),"",ROUND(F23*(1+$D$7)/(1-$D$8),2))</f>
      </c>
      <c r="H23" s="21">
        <f>IF(G23="","",G23-F23*(1+$D$7))</f>
      </c>
    </row>
    <row r="24" spans="1:8" x14ac:dyDescent="0.25">
      <c r="A24" s="17"/>
      <c r="B24" s="19"/>
      <c r="C24" s="20"/>
      <c r="D24" s="56"/>
      <c r="E24" s="20"/>
      <c r="F24" s="21">
        <f>IF(A24="","",N(C24)+N(D24)*$D$6+N(E24))</f>
      </c>
      <c r="G24" s="21">
        <f>IF(OR(F24="",$D$8&gt;=1),"",ROUND(F24*(1+$D$7)/(1-$D$8),2))</f>
      </c>
      <c r="H24" s="21">
        <f>IF(G24="","",G24-F24*(1+$D$7))</f>
      </c>
    </row>
    <row r="26" ht="44" customHeight="1" spans="1:8" x14ac:dyDescent="0.25">
      <c r="A26" s="36" t="s">
        <v>138</v>
      </c>
      <c r="B26" s="36"/>
      <c r="C26" s="36"/>
      <c r="D26" s="36"/>
      <c r="E26" s="36"/>
      <c r="F26" s="36"/>
      <c r="G26" s="36"/>
      <c r="H26" s="36"/>
    </row>
    <row r="28" ht="32" customHeight="1" spans="1:8" x14ac:dyDescent="0.25">
      <c r="A28" s="36" t="s">
        <v>139</v>
      </c>
      <c r="B28" s="36"/>
      <c r="C28" s="36"/>
      <c r="D28" s="36"/>
      <c r="E28" s="36"/>
      <c r="F28" s="36"/>
      <c r="G28" s="36"/>
      <c r="H28" s="36"/>
    </row>
    <row r="30" ht="26" customHeight="1" spans="1:8" x14ac:dyDescent="0.25">
      <c r="A30" s="37" t="s">
        <v>140</v>
      </c>
      <c r="B30" s="37"/>
      <c r="C30" s="37"/>
      <c r="D30" s="37"/>
      <c r="E30" s="37"/>
      <c r="F30" s="37"/>
      <c r="G30" s="37"/>
      <c r="H30" s="37"/>
    </row>
  </sheetData>
  <mergeCells count="6">
    <mergeCell ref="A6:C6"/>
    <mergeCell ref="A7:C7"/>
    <mergeCell ref="A8:C8"/>
    <mergeCell ref="A26:H26"/>
    <mergeCell ref="A28:H28"/>
    <mergeCell ref="A30:H30"/>
  </mergeCells>
  <hyperlinks>
    <hyperlink ref="A30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buildworkpro.com/templates&amp;C&amp;8&amp;K8B93A1Unit Prices&amp;R&amp;8&amp;K8B93A1Page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141</v>
      </c>
    </row>
    <row r="2" ht="6" customHeight="1" spans="1:2" x14ac:dyDescent="0.25">
      <c r="A2" s="4"/>
      <c r="B2" s="4"/>
    </row>
    <row r="4" ht="45" customHeight="1" spans="1:2" x14ac:dyDescent="0.25">
      <c r="A4" s="57" t="s">
        <v>142</v>
      </c>
      <c r="B4" s="58" t="s">
        <v>143</v>
      </c>
    </row>
    <row r="5" ht="30" customHeight="1" spans="1:2" x14ac:dyDescent="0.25">
      <c r="A5" s="57" t="s">
        <v>144</v>
      </c>
      <c r="B5" s="58" t="s">
        <v>145</v>
      </c>
    </row>
    <row r="6" ht="30" customHeight="1" spans="1:2" x14ac:dyDescent="0.25">
      <c r="A6" s="57" t="s">
        <v>146</v>
      </c>
      <c r="B6" s="58" t="s">
        <v>147</v>
      </c>
    </row>
    <row r="7" ht="30" customHeight="1" spans="1:2" x14ac:dyDescent="0.25">
      <c r="A7" s="57" t="s">
        <v>148</v>
      </c>
      <c r="B7" s="58" t="s">
        <v>149</v>
      </c>
    </row>
    <row r="8" ht="45" customHeight="1" spans="1:2" x14ac:dyDescent="0.25">
      <c r="A8" s="57" t="s">
        <v>150</v>
      </c>
      <c r="B8" s="58" t="s">
        <v>151</v>
      </c>
    </row>
    <row r="9" ht="30" customHeight="1" spans="1:2" x14ac:dyDescent="0.25">
      <c r="A9" s="57" t="s">
        <v>152</v>
      </c>
      <c r="B9" s="58" t="s">
        <v>153</v>
      </c>
    </row>
    <row r="11" spans="2:2" x14ac:dyDescent="0.25">
      <c r="B11" s="7" t="s">
        <v>154</v>
      </c>
    </row>
    <row r="12" ht="45" customHeight="1" spans="1:2" x14ac:dyDescent="0.25">
      <c r="A12" s="59" t="s">
        <v>155</v>
      </c>
      <c r="B12" s="60" t="s">
        <v>156</v>
      </c>
    </row>
    <row r="13" ht="30" customHeight="1" spans="1:2" x14ac:dyDescent="0.25">
      <c r="A13" s="59" t="s">
        <v>155</v>
      </c>
      <c r="B13" s="60" t="s">
        <v>157</v>
      </c>
    </row>
    <row r="14" ht="30" customHeight="1" spans="1:2" x14ac:dyDescent="0.25">
      <c r="A14" s="59" t="s">
        <v>155</v>
      </c>
      <c r="B14" s="60" t="s">
        <v>158</v>
      </c>
    </row>
    <row r="15" ht="30" customHeight="1" spans="1:2" x14ac:dyDescent="0.25">
      <c r="A15" s="59" t="s">
        <v>155</v>
      </c>
      <c r="B15" s="60" t="s">
        <v>159</v>
      </c>
    </row>
    <row r="17" ht="44" customHeight="1" spans="1:2" x14ac:dyDescent="0.25">
      <c r="A17" s="36" t="s">
        <v>160</v>
      </c>
      <c r="B17" s="36"/>
    </row>
    <row r="18" spans="2:2" x14ac:dyDescent="0.25">
      <c r="B18" s="61" t="s">
        <v>161</v>
      </c>
    </row>
    <row r="20" ht="78" customHeight="1" spans="1:2" x14ac:dyDescent="0.25">
      <c r="A20" s="37" t="s">
        <v>162</v>
      </c>
      <c r="B20" s="37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</vt:lpstr>
      <vt:lpstr>Device Takeoff</vt:lpstr>
      <vt:lpstr>Unit Prices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Electrical Estimate Template</dc:title>
  <dc:subject>Electrical Estimate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