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Fence Takeoff" state="visible" r:id="rId5"/>
    <sheet sheetId="3" name="Unit Prices" state="visible" r:id="rId6"/>
    <sheet sheetId="4" name="How to Use" state="visible" r:id="rId7"/>
  </sheets>
  <definedNames>
    <definedName name="_xlnm.Print_Area" localSheetId="0">'Estimate'!$A1:$G82</definedName>
  </definedNames>
  <calcPr calcId="171027" fullCalcOnLoad="1"/>
</workbook>
</file>

<file path=xl/sharedStrings.xml><?xml version="1.0" encoding="utf-8"?>
<sst xmlns="http://schemas.openxmlformats.org/spreadsheetml/2006/main" count="220" uniqueCount="174">
  <si>
    <t>Fence Estimate</t>
  </si>
  <si>
    <t>Amber = your inputs</t>
  </si>
  <si>
    <t>Customer-facing estimate by phase — removal, posts and framing, pickets and gates — with tax, deposit and balance computed. Print fits one page.</t>
  </si>
  <si>
    <t>Amber cells are yours to fill in. Everything else calculates.</t>
  </si>
  <si>
    <t>YOUR COMPANY</t>
  </si>
  <si>
    <t>ESTIMATE</t>
  </si>
  <si>
    <t>Company</t>
  </si>
  <si>
    <t>Estimate no.</t>
  </si>
  <si>
    <t>Address</t>
  </si>
  <si>
    <t>Date</t>
  </si>
  <si>
    <t>Phone / email / license</t>
  </si>
  <si>
    <t>Valid until</t>
  </si>
  <si>
    <t>PREPARED FOR</t>
  </si>
  <si>
    <t>JOB</t>
  </si>
  <si>
    <t>Customer</t>
  </si>
  <si>
    <t>Job address</t>
  </si>
  <si>
    <t>Estimated start</t>
  </si>
  <si>
    <t>Phone / email</t>
  </si>
  <si>
    <t>Prepared by</t>
  </si>
  <si>
    <t>JOB SPECS</t>
  </si>
  <si>
    <t>Fence length</t>
  </si>
  <si>
    <t>Height &amp; style</t>
  </si>
  <si>
    <t>Material</t>
  </si>
  <si>
    <t>Gates</t>
  </si>
  <si>
    <t>Post setting</t>
  </si>
  <si>
    <t>SCOPE OF WORK</t>
  </si>
  <si>
    <t>#</t>
  </si>
  <si>
    <t>DESCRIPTION</t>
  </si>
  <si>
    <t>QTY</t>
  </si>
  <si>
    <t>UNIT</t>
  </si>
  <si>
    <t>UNIT PRICE</t>
  </si>
  <si>
    <t>TAX?</t>
  </si>
  <si>
    <t>AMOUNT</t>
  </si>
  <si>
    <t>REMOVAL &amp; LAYOUT</t>
  </si>
  <si>
    <t/>
  </si>
  <si>
    <t>Removal &amp; layout subtotal</t>
  </si>
  <si>
    <t>POSTS &amp; FRAMING</t>
  </si>
  <si>
    <t>Posts &amp; framing subtotal</t>
  </si>
  <si>
    <t>PICKETS, PANELS &amp; GATES</t>
  </si>
  <si>
    <t>Pickets, panels &amp; gates subtotal</t>
  </si>
  <si>
    <t>Subtotal</t>
  </si>
  <si>
    <t>Taxable amount (lines marked Y)</t>
  </si>
  <si>
    <t>Sales tax — enter your rate (0% if tax is in your prices) →</t>
  </si>
  <si>
    <t>ESTIMATE TOTAL</t>
  </si>
  <si>
    <t>Deposit due on acceptance — enter % →</t>
  </si>
  <si>
    <t>Balance due on completion</t>
  </si>
  <si>
    <t>OPT.</t>
  </si>
  <si>
    <t>OPTIONAL ITEMS — PRICED SEPARATELY, NOT IN THE TOTAL</t>
  </si>
  <si>
    <t>ADD</t>
  </si>
  <si>
    <t>A</t>
  </si>
  <si>
    <t>B</t>
  </si>
  <si>
    <t>C</t>
  </si>
  <si>
    <t>TERMS — DEPOSIT, PAYMENT, PROPERTY LINE, ROCK AND UTILITIES, WARRANTY</t>
  </si>
  <si>
    <t>ACCEPTED BY (CUSTOMER)</t>
  </si>
  <si>
    <t>ESTIMATED BY</t>
  </si>
  <si>
    <t>SIGNATURE</t>
  </si>
  <si>
    <t>PRINTED NAME / TITLE</t>
  </si>
  <si>
    <t>DATE</t>
  </si>
  <si>
    <t>Priced for normal digging on the line walked with the owner. Rock, old footings and changes go on a written change order first. Check permit, HOA and state contract rules. Not legal advice.</t>
  </si>
  <si>
    <t>Free template by BuildWorkPro — buildworkpro.com/templates.</t>
  </si>
  <si>
    <t>Fence Takeoff</t>
  </si>
  <si>
    <t>Split the fence line at every corner, end and gate, and enter each straight run. Enter gate openings in the gate table, not in the runs.</t>
  </si>
  <si>
    <t>ASSUMPTIONS — CHECK THE PRODUCT, YOUR LOCAL CODE AND THE BAG</t>
  </si>
  <si>
    <t>Maximum post spacing, on center (ft) — no wider than the rail</t>
  </si>
  <si>
    <t>Rails per section (3 is typical at 6 ft tall, 2 at 4 ft)</t>
  </si>
  <si>
    <t>Picket width, actual (in) — a 1×6 is 5.5</t>
  </si>
  <si>
    <t>Gap between pickets (in) — 0 for butted privacy</t>
  </si>
  <si>
    <t>Picket waste and culls (split, warped, cut)</t>
  </si>
  <si>
    <t>Concrete yield per 80-lb bag (cu ft) — check the bag</t>
  </si>
  <si>
    <t>Subtract the post from the hole volume? (1 = yes, 0 = no)</t>
  </si>
  <si>
    <t>Hinges per gate leaf (3 is common on 6-ft gates)</t>
  </si>
  <si>
    <t>Old fence to tear out (LF)</t>
  </si>
  <si>
    <t>FENCE RUN (TERMINAL POST TO TERMINAL POST)</t>
  </si>
  <si>
    <t>LENGTH (LF)</t>
  </si>
  <si>
    <t>SECTIONS</t>
  </si>
  <si>
    <t>LINE POSTS</t>
  </si>
  <si>
    <t>RAILS</t>
  </si>
  <si>
    <t>PICKETS</t>
  </si>
  <si>
    <t>Left side — house to drive gate</t>
  </si>
  <si>
    <t>Left side — drive gate to back corner</t>
  </si>
  <si>
    <t>Back line — corner to corner</t>
  </si>
  <si>
    <t>Right side — back corner to walk gate</t>
  </si>
  <si>
    <t>Right side — walk gate to house</t>
  </si>
  <si>
    <t>Fence runs, net of gate openings</t>
  </si>
  <si>
    <t>END AND CORNER POSTS — EACH COUNTED ONCE, NOT ONCE PER RUN</t>
  </si>
  <si>
    <t>End posts (fence stops at the house, a garage or another fence)</t>
  </si>
  <si>
    <t>Corner posts</t>
  </si>
  <si>
    <t>GATE</t>
  </si>
  <si>
    <t>OPENING (FT)</t>
  </si>
  <si>
    <t>LEAVES EACH</t>
  </si>
  <si>
    <t>GATE POSTS</t>
  </si>
  <si>
    <t>GATE PICKETS</t>
  </si>
  <si>
    <t>Walk gate</t>
  </si>
  <si>
    <t>Double drive gate</t>
  </si>
  <si>
    <t>Gates — openings (LF) and total leaves</t>
  </si>
  <si>
    <t>POST HOLES AND CONCRETE</t>
  </si>
  <si>
    <t>LINE/END/CORNER</t>
  </si>
  <si>
    <t>Holes (from the post counts above)</t>
  </si>
  <si>
    <t>Hole diameter (in)</t>
  </si>
  <si>
    <t>Hole depth (in) — frost depth and code set this; check locally</t>
  </si>
  <si>
    <t>Gravel in the bottom of the hole (in)</t>
  </si>
  <si>
    <t>Post size, actual (in) — 4×4 = 3.5, 6×6 = 5.5; round post: 0.89 × diameter</t>
  </si>
  <si>
    <t>Concrete per hole (cu ft)</t>
  </si>
  <si>
    <t>Bags per hole</t>
  </si>
  <si>
    <t>Bags for these holes</t>
  </si>
  <si>
    <t>Gravel for these holes (cu ft)</t>
  </si>
  <si>
    <t>ORDER QUANTITIES</t>
  </si>
  <si>
    <t>QUANTITY</t>
  </si>
  <si>
    <t>Old fence to tear out</t>
  </si>
  <si>
    <t>LF</t>
  </si>
  <si>
    <t>Fence line — runs plus gate openings</t>
  </si>
  <si>
    <t>Fence to build, net of gate openings (pickets, kickboard)</t>
  </si>
  <si>
    <t>Sections</t>
  </si>
  <si>
    <t>EA</t>
  </si>
  <si>
    <t>Line, end and corner posts</t>
  </si>
  <si>
    <t>Gate posts (upsize these)</t>
  </si>
  <si>
    <t>Rails — one board per rail per section</t>
  </si>
  <si>
    <t>Kickboards — one per section</t>
  </si>
  <si>
    <t>Pickets — fence runs, before waste</t>
  </si>
  <si>
    <t>Pickets to order — runs + gates + waste</t>
  </si>
  <si>
    <t>Concrete, 80-lb bags</t>
  </si>
  <si>
    <t>BAG</t>
  </si>
  <si>
    <t>Gravel for hole bottoms</t>
  </si>
  <si>
    <t>CF</t>
  </si>
  <si>
    <t>Gate hinges</t>
  </si>
  <si>
    <t>Gate latches — one per gate</t>
  </si>
  <si>
    <t>Drop rods / cane bolts — one per extra leaf</t>
  </si>
  <si>
    <t>Sections = ROUNDUP(run ÷ post spacing); line posts = sections − 1 per run; end, corner and gate posts are counted once. Concrete per hole = (π × (diameter ÷ 2)² − post area) × (depth − gravel) ÷ 1,728. Call 811 before you dig: it marks public lines only, so ask the owner about sprinkler, pet-fence and lighting lines.</t>
  </si>
  <si>
    <t>Free template by BuildWorkPro — buildworkpro.com/templates. Quantities are estimates; confirm hole depth with local code and yield on the bag.</t>
  </si>
  <si>
    <t>Unit Price Builder</t>
  </si>
  <si>
    <t>Internal — do not send. Builds each selling price from cost: material + labor + other, then overhead, then profit as a margin on price.</t>
  </si>
  <si>
    <t>Loaded labor rate ($/hr — wage + taxes + insurance + benefits)</t>
  </si>
  <si>
    <t>Overhead (% of cost — office, trucks, insurance, estimating)</t>
  </si>
  <si>
    <t>Profit margin (% of PRICE, not markup on cost)</t>
  </si>
  <si>
    <t>ITEM</t>
  </si>
  <si>
    <t>MATERIAL $/UNIT</t>
  </si>
  <si>
    <t>LABOR HRS/UNIT</t>
  </si>
  <si>
    <t>OTHER $/UNIT</t>
  </si>
  <si>
    <t>COST $/UNIT</t>
  </si>
  <si>
    <t>PRICE $/UNIT</t>
  </si>
  <si>
    <t>PROFIT $/UNIT</t>
  </si>
  <si>
    <t>Tear out wood fence incl. footings</t>
  </si>
  <si>
    <t>4×4 PT post, dug and set (concrete separate)</t>
  </si>
  <si>
    <t>6×6 PT gate post, dug and set</t>
  </si>
  <si>
    <t>Concrete, 80-lb bag</t>
  </si>
  <si>
    <t>2×4 × 8 ft PT rail, installed</t>
  </si>
  <si>
    <t>1×6 dog-ear cedar pickets, installed</t>
  </si>
  <si>
    <t>4-ft walk gate, steel frame, hardware</t>
  </si>
  <si>
    <t>10-ft double drive gate, hardware</t>
  </si>
  <si>
    <t>Labor hours per unit come from your own crews: divide the hours a crew spent by the posts set or feet built on your last few jobs. Picket material per LF = pickets per foot (with culls) × price per picket. "Other" covers auger rental, fuel, fasteners and disposal per unit.</t>
  </si>
  <si>
    <t>Price = cost × (1 + overhead) ÷ (1 − margin). A 15% markup on cost is only a 13% margin on price — the Markup vs Margin explanation is at buildworkpro.com/blog/construction-markup-vs-margin/.</t>
  </si>
  <si>
    <t>Free template by BuildWorkPro — buildworkpro.com/templates. Internal pricing sheet; copy the Price $/unit into the Estimate sheet.</t>
  </si>
  <si>
    <t>How to use the Fence Estimate Template</t>
  </si>
  <si>
    <t>1.</t>
  </si>
  <si>
    <t>Walk the line with the owner, then fill in the Fence Takeoff sheet: each straight run between end, corner and gate posts, the gates, and the hole size. Sections, posts, rails, pickets, concrete bags and gate hardware compute.</t>
  </si>
  <si>
    <t>2.</t>
  </si>
  <si>
    <t>Build your selling prices on the Unit Prices sheet: material, labor hours and other cost per unit, your loaded labor rate, overhead, and profit as a margin on price.</t>
  </si>
  <si>
    <t>3.</t>
  </si>
  <si>
    <t>On the Estimate sheet, fill in your company, the customer and the job specs (length, height and style, material, gates, post setting), and describe the scope in two or three sentences.</t>
  </si>
  <si>
    <t>4.</t>
  </si>
  <si>
    <t>Enter the line items under each phase with quantity, unit and unit price. Mark taxable lines Y and enter your rate, or leave tax at 0% if it is already in your prices. Set the deposit.</t>
  </si>
  <si>
    <t>5.</t>
  </si>
  <si>
    <t>List optional items the customer can add (cap and trim, stain) — they are not in the total — then write your terms, including the property line, rock and private utility lines, and the warranty.</t>
  </si>
  <si>
    <t>6.</t>
  </si>
  <si>
    <t>Print or save as PDF, walk the customer through it, and get the acceptance signature and deposit before you order material or request the locate.</t>
  </si>
  <si>
    <t>TIPS FROM THE FIELD</t>
  </si>
  <si>
    <t>•</t>
  </si>
  <si>
    <t>Put the property line in writing. The owner identifies the line and pins; if nobody can find the pins, the answer is a survey, not a guess.</t>
  </si>
  <si>
    <t>Price rock and old footings per hole before you dig. It is the one cost you cannot see, and a written per-hole price settles it with photos.</t>
  </si>
  <si>
    <t>Upsize gate posts and set them deeper. Sagging gates are a common callback on wood fences, and the post is usually why.</t>
  </si>
  <si>
    <t>Count end and corner posts once. Adding one post per run double-counts every corner.</t>
  </si>
  <si>
    <t>In BuildWorkPro every estimate is a bid built from line items priced from your product catalog, with margin and overhead applied as rates. It goes out as a branded PDF for e-signature and converts into a project when the customer accepts.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</si>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</sst>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mmm d, yyyy"/>
    <numFmt numFmtId="165" formatCode="&quot;$&quot;#,##0.00;[Red]-&quot;$&quot;#,##0.00;&quot;&quot;"/>
    <numFmt numFmtId="166" formatCode="&quot;$&quot;#,##0.00;[Red]-&quot;$&quot;#,##0.00"/>
    <numFmt numFmtId="167" formatCode="0.0%"/>
    <numFmt numFmtId="168" formatCode="0.0"/>
    <numFmt numFmtId="169" formatCode="#,##0.0;-#,##0.0;&quot;&quot;"/>
    <numFmt numFmtId="170" formatCode="0;-0;&quot;&quot;"/>
    <numFmt numFmtId="171" formatCode="0;-0;0"/>
    <numFmt numFmtId="172" formatCode="#,##0;-#,##0;&quot;&quot;"/>
    <numFmt numFmtId="173" formatCode="#,##0.0"/>
    <numFmt numFmtId="174" formatCode="0.0;-0.0;&quot;&quot;"/>
    <numFmt numFmtId="175" formatCode="0.0##;-0.0##;&quot;&quot;"/>
  </numFmts>
  <fonts count="21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4A5260"/>
      <sz val="7.5"/>
      <name val="Calibri"/>
    </font>
    <font>
      <b/>
      <color rgb="FF1B1F24"/>
      <sz val="8"/>
      <name val="Calibri"/>
    </font>
    <font>
      <color rgb="FF8B93A1"/>
      <sz val="10"/>
      <name val="Calibri"/>
    </font>
    <font>
      <b/>
      <color rgb="FF1B1F24"/>
      <sz val="9"/>
      <name val="Calibri"/>
    </font>
    <font>
      <b/>
      <color rgb="FF1B1F24"/>
      <sz val="10"/>
      <name val="Calibri"/>
    </font>
    <font>
      <b/>
      <sz val="12"/>
      <name val="Calibri"/>
    </font>
    <font>
      <b/>
      <color rgb="FF4A5260"/>
      <sz val="8"/>
      <name val="Calibri"/>
    </font>
    <font>
      <color rgb="FF8B93A1"/>
      <sz val="7"/>
      <name val="Calibri"/>
    </font>
    <font>
      <color rgb="FF8B93A1"/>
      <sz val="8"/>
      <name val="Calibri"/>
    </font>
    <font>
      <color rgb="FF1B1F24"/>
      <sz val="9.5"/>
      <name val="Calibri"/>
    </font>
    <font>
      <color rgb="FF4A5260"/>
      <sz val="9.5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1B1F24"/>
      </bottom>
      <diagonal/>
    </border>
    <border>
      <left/>
      <right/>
      <top/>
      <bottom style="thin">
        <color rgb="FFD7DCE3"/>
      </bottom>
      <diagonal/>
    </border>
    <border>
      <left/>
      <right/>
      <top style="thin">
        <color rgb="FF4A5260"/>
      </top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bottom" wrapText="1"/>
    </xf>
    <xf numFmtId="0" fontId="8" fillId="3" borderId="3" xfId="0" applyFont="1" applyFill="1" applyBorder="1" applyAlignment="1">
      <alignment horizontal="left" vertical="bottom" wrapText="1"/>
    </xf>
    <xf numFmtId="0" fontId="8" fillId="3" borderId="3" xfId="0" applyFont="1" applyFill="1" applyBorder="1" applyAlignment="1">
      <alignment horizontal="right" vertical="bottom" wrapText="1"/>
    </xf>
    <xf numFmtId="0" fontId="9" fillId="0" borderId="4" xfId="0" applyFont="1" applyBorder="1" applyAlignment="1">
      <alignment vertical="bottom"/>
    </xf>
    <xf numFmtId="0" fontId="10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6" fontId="12" fillId="0" borderId="6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166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3" fillId="0" borderId="7" xfId="0" applyNumberFormat="1" applyFont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4" fillId="0" borderId="0" xfId="0" applyFont="1"/>
    <xf numFmtId="0" fontId="4" fillId="0" borderId="4" xfId="0" applyFont="1" applyBorder="1"/>
    <xf numFmtId="0" fontId="15" fillId="0" borderId="0" xfId="0" applyFont="1"/>
    <xf numFmtId="0" fontId="7" fillId="3" borderId="8" xfId="0" applyFont="1" applyFill="1" applyBorder="1" applyAlignment="1">
      <alignment vertical="center" wrapText="1" indent="1"/>
    </xf>
    <xf numFmtId="0" fontId="16" fillId="0" borderId="0" xfId="0" applyFont="1" applyAlignment="1">
      <alignment vertical="top" wrapText="1"/>
    </xf>
    <xf numFmtId="168" fontId="4" fillId="2" borderId="2" xfId="0" applyNumberFormat="1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center"/>
    </xf>
    <xf numFmtId="169" fontId="4" fillId="2" borderId="5" xfId="0" applyNumberFormat="1" applyFont="1" applyFill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171" fontId="4" fillId="0" borderId="5" xfId="0" applyNumberFormat="1" applyFont="1" applyBorder="1" applyAlignment="1">
      <alignment horizontal="right" vertical="center"/>
    </xf>
    <xf numFmtId="172" fontId="4" fillId="0" borderId="5" xfId="0" applyNumberFormat="1" applyFont="1" applyBorder="1" applyAlignment="1">
      <alignment horizontal="right" vertical="center"/>
    </xf>
    <xf numFmtId="173" fontId="12" fillId="0" borderId="7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170" fontId="4" fillId="2" borderId="5" xfId="0" applyNumberFormat="1" applyFont="1" applyFill="1" applyBorder="1" applyAlignment="1">
      <alignment horizontal="right" vertical="center"/>
    </xf>
    <xf numFmtId="174" fontId="4" fillId="2" borderId="5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top"/>
    </xf>
    <xf numFmtId="173" fontId="4" fillId="0" borderId="0" xfId="0" applyNumberFormat="1" applyFont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75" fontId="4" fillId="2" borderId="5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4" max="4" width="8" customWidth="1"/>
    <col min="5" max="5" width="13" customWidth="1"/>
    <col min="6" max="6" width="7" customWidth="1"/>
    <col min="7" max="7" width="15" customWidth="1"/>
  </cols>
  <sheetData>
    <row r="1" ht="30" customHeight="1" spans="1:7" x14ac:dyDescent="0.25">
      <c r="A1" s="1" t="s">
        <v>0</v>
      </c>
      <c r="E1" s="2" t="s">
        <v>1</v>
      </c>
      <c r="F1" s="2"/>
      <c r="G1" s="2"/>
    </row>
    <row r="2" spans="1:1" x14ac:dyDescent="0.25">
      <c r="A2" s="3" t="s">
        <v>2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3" x14ac:dyDescent="0.25">
      <c r="A6" s="7" t="s">
        <v>4</v>
      </c>
      <c r="C6" s="7" t="s">
        <v>5</v>
      </c>
    </row>
    <row r="7" spans="1:7" x14ac:dyDescent="0.25">
      <c r="A7" s="8" t="s">
        <v>6</v>
      </c>
      <c r="B7" s="9"/>
      <c r="C7" s="8" t="s">
        <v>7</v>
      </c>
      <c r="D7" s="8"/>
      <c r="E7" s="9"/>
      <c r="F7" s="9"/>
      <c r="G7" s="9"/>
    </row>
    <row r="8" spans="1:7" x14ac:dyDescent="0.25">
      <c r="A8" s="8" t="s">
        <v>8</v>
      </c>
      <c r="B8" s="9"/>
      <c r="C8" s="8" t="s">
        <v>9</v>
      </c>
      <c r="D8" s="8"/>
      <c r="E8" s="10"/>
      <c r="F8" s="10"/>
      <c r="G8" s="10"/>
    </row>
    <row r="9" spans="1:7" x14ac:dyDescent="0.25">
      <c r="A9" s="8" t="s">
        <v>10</v>
      </c>
      <c r="B9" s="9"/>
      <c r="C9" s="8" t="s">
        <v>11</v>
      </c>
      <c r="D9" s="8"/>
      <c r="E9" s="10"/>
      <c r="F9" s="10"/>
      <c r="G9" s="10"/>
    </row>
    <row r="11" spans="1:3" x14ac:dyDescent="0.25">
      <c r="A11" s="7" t="s">
        <v>12</v>
      </c>
      <c r="C11" s="7" t="s">
        <v>13</v>
      </c>
    </row>
    <row r="12" spans="1:7" x14ac:dyDescent="0.25">
      <c r="A12" s="8" t="s">
        <v>14</v>
      </c>
      <c r="B12" s="9"/>
      <c r="C12" s="8" t="s">
        <v>15</v>
      </c>
      <c r="D12" s="8"/>
      <c r="E12" s="9"/>
      <c r="F12" s="9"/>
      <c r="G12" s="9"/>
    </row>
    <row r="13" spans="1:7" x14ac:dyDescent="0.25">
      <c r="A13" s="8" t="s">
        <v>8</v>
      </c>
      <c r="B13" s="9"/>
      <c r="C13" s="8" t="s">
        <v>16</v>
      </c>
      <c r="D13" s="8"/>
      <c r="E13" s="9"/>
      <c r="F13" s="9"/>
      <c r="G13" s="9"/>
    </row>
    <row r="14" spans="1:7" x14ac:dyDescent="0.25">
      <c r="A14" s="8" t="s">
        <v>17</v>
      </c>
      <c r="B14" s="9"/>
      <c r="C14" s="8" t="s">
        <v>18</v>
      </c>
      <c r="D14" s="8"/>
      <c r="E14" s="9"/>
      <c r="F14" s="9"/>
      <c r="G14" s="9"/>
    </row>
    <row r="16" spans="1:1" x14ac:dyDescent="0.25">
      <c r="A16" s="7" t="s">
        <v>19</v>
      </c>
    </row>
    <row r="17" spans="1:7" x14ac:dyDescent="0.25">
      <c r="A17" s="8" t="s">
        <v>20</v>
      </c>
      <c r="B17" s="9"/>
      <c r="C17" s="8" t="s">
        <v>21</v>
      </c>
      <c r="D17" s="8"/>
      <c r="E17" s="9"/>
      <c r="F17" s="9"/>
      <c r="G17" s="9"/>
    </row>
    <row r="18" spans="1:7" x14ac:dyDescent="0.25">
      <c r="A18" s="8" t="s">
        <v>22</v>
      </c>
      <c r="B18" s="9"/>
      <c r="C18" s="8" t="s">
        <v>23</v>
      </c>
      <c r="D18" s="8"/>
      <c r="E18" s="9"/>
      <c r="F18" s="9"/>
      <c r="G18" s="9"/>
    </row>
    <row r="19" spans="1:2" x14ac:dyDescent="0.25">
      <c r="A19" s="8" t="s">
        <v>24</v>
      </c>
      <c r="B19" s="9"/>
    </row>
    <row r="21" spans="1:1" x14ac:dyDescent="0.25">
      <c r="A21" s="7" t="s">
        <v>25</v>
      </c>
    </row>
    <row r="22" ht="20" customHeight="1" spans="1:7" x14ac:dyDescent="0.25">
      <c r="A22" s="11"/>
      <c r="B22" s="11"/>
      <c r="C22" s="11"/>
      <c r="D22" s="11"/>
      <c r="E22" s="11"/>
      <c r="F22" s="11"/>
      <c r="G22" s="11"/>
    </row>
    <row r="23" ht="20" customHeight="1" spans="1:7" x14ac:dyDescent="0.25">
      <c r="A23" s="11"/>
      <c r="B23" s="11"/>
      <c r="C23" s="11"/>
      <c r="D23" s="11"/>
      <c r="E23" s="11"/>
      <c r="F23" s="11"/>
      <c r="G23" s="11"/>
    </row>
    <row r="25" ht="22" customHeight="1" spans="1:7" x14ac:dyDescent="0.25">
      <c r="A25" s="12" t="s">
        <v>26</v>
      </c>
      <c r="B25" s="13" t="s">
        <v>27</v>
      </c>
      <c r="C25" s="14" t="s">
        <v>28</v>
      </c>
      <c r="D25" s="12" t="s">
        <v>29</v>
      </c>
      <c r="E25" s="14" t="s">
        <v>30</v>
      </c>
      <c r="F25" s="12" t="s">
        <v>31</v>
      </c>
      <c r="G25" s="14" t="s">
        <v>32</v>
      </c>
    </row>
    <row r="26" ht="20" customHeight="1" spans="1:7" x14ac:dyDescent="0.25">
      <c r="A26" s="15" t="s">
        <v>33</v>
      </c>
      <c r="B26" s="15"/>
      <c r="C26" s="15"/>
      <c r="D26" s="15"/>
      <c r="E26" s="15"/>
      <c r="F26" s="15"/>
      <c r="G26" s="15"/>
    </row>
    <row r="27" spans="1:7" x14ac:dyDescent="0.25">
      <c r="A27" s="16">
        <v>1</v>
      </c>
      <c r="B27" s="17"/>
      <c r="C27" s="18"/>
      <c r="D27" s="19"/>
      <c r="E27" s="20"/>
      <c r="F27" s="19"/>
      <c r="G27" s="21">
        <f>IF(OR(C27="",E27=""),"",C27*E27)</f>
      </c>
    </row>
    <row r="28" spans="1:7" x14ac:dyDescent="0.25">
      <c r="A28" s="16">
        <v>2</v>
      </c>
      <c r="B28" s="17"/>
      <c r="C28" s="18"/>
      <c r="D28" s="19"/>
      <c r="E28" s="20"/>
      <c r="F28" s="19"/>
      <c r="G28" s="21">
        <f>IF(OR(C28="",E28=""),"",C28*E28)</f>
      </c>
    </row>
    <row r="29" spans="1:7" x14ac:dyDescent="0.25">
      <c r="A29" s="16">
        <v>3</v>
      </c>
      <c r="B29" s="17"/>
      <c r="C29" s="18"/>
      <c r="D29" s="19"/>
      <c r="E29" s="20"/>
      <c r="F29" s="19"/>
      <c r="G29" s="21">
        <f>IF(OR(C29="",E29=""),"",C29*E29)</f>
      </c>
    </row>
    <row r="30" spans="1:7" x14ac:dyDescent="0.25">
      <c r="A30" s="16">
        <v>4</v>
      </c>
      <c r="B30" s="17"/>
      <c r="C30" s="18"/>
      <c r="D30" s="19"/>
      <c r="E30" s="20"/>
      <c r="F30" s="19"/>
      <c r="G30" s="21">
        <f>IF(OR(C30="",E30=""),"",C30*E30)</f>
      </c>
    </row>
    <row r="31" spans="1:7" x14ac:dyDescent="0.25">
      <c r="A31" s="16">
        <v>5</v>
      </c>
      <c r="B31" s="17"/>
      <c r="C31" s="18"/>
      <c r="D31" s="19"/>
      <c r="E31" s="20"/>
      <c r="F31" s="19"/>
      <c r="G31" s="21">
        <f>IF(OR(C31="",E31=""),"",C31*E31)</f>
      </c>
    </row>
    <row r="32" spans="1:7" x14ac:dyDescent="0.25">
      <c r="A32" s="16">
        <v>6</v>
      </c>
      <c r="B32" s="17"/>
      <c r="C32" s="18"/>
      <c r="D32" s="19"/>
      <c r="E32" s="20"/>
      <c r="F32" s="19"/>
      <c r="G32" s="21">
        <f>IF(OR(C32="",E32=""),"",C32*E32)</f>
      </c>
    </row>
    <row r="33" spans="1:7" x14ac:dyDescent="0.25">
      <c r="A33" s="22" t="s">
        <v>34</v>
      </c>
      <c r="B33" s="23" t="s">
        <v>35</v>
      </c>
      <c r="C33" s="22"/>
      <c r="D33" s="22"/>
      <c r="E33" s="22"/>
      <c r="F33" s="22"/>
      <c r="G33" s="24">
        <f>SUM(G27:G32)</f>
      </c>
    </row>
    <row r="35" ht="20" customHeight="1" spans="1:7" x14ac:dyDescent="0.25">
      <c r="A35" s="15" t="s">
        <v>36</v>
      </c>
      <c r="B35" s="15"/>
      <c r="C35" s="15"/>
      <c r="D35" s="15"/>
      <c r="E35" s="15"/>
      <c r="F35" s="15"/>
      <c r="G35" s="15"/>
    </row>
    <row r="36" spans="1:7" x14ac:dyDescent="0.25">
      <c r="A36" s="16">
        <v>7</v>
      </c>
      <c r="B36" s="17"/>
      <c r="C36" s="18"/>
      <c r="D36" s="19"/>
      <c r="E36" s="20"/>
      <c r="F36" s="19"/>
      <c r="G36" s="21">
        <f>IF(OR(C36="",E36=""),"",C36*E36)</f>
      </c>
    </row>
    <row r="37" spans="1:7" x14ac:dyDescent="0.25">
      <c r="A37" s="16">
        <v>8</v>
      </c>
      <c r="B37" s="17"/>
      <c r="C37" s="18"/>
      <c r="D37" s="19"/>
      <c r="E37" s="20"/>
      <c r="F37" s="19"/>
      <c r="G37" s="21">
        <f>IF(OR(C37="",E37=""),"",C37*E37)</f>
      </c>
    </row>
    <row r="38" spans="1:7" x14ac:dyDescent="0.25">
      <c r="A38" s="16">
        <v>9</v>
      </c>
      <c r="B38" s="17"/>
      <c r="C38" s="18"/>
      <c r="D38" s="19"/>
      <c r="E38" s="20"/>
      <c r="F38" s="19"/>
      <c r="G38" s="21">
        <f>IF(OR(C38="",E38=""),"",C38*E38)</f>
      </c>
    </row>
    <row r="39" spans="1:7" x14ac:dyDescent="0.25">
      <c r="A39" s="16">
        <v>10</v>
      </c>
      <c r="B39" s="17"/>
      <c r="C39" s="18"/>
      <c r="D39" s="19"/>
      <c r="E39" s="20"/>
      <c r="F39" s="19"/>
      <c r="G39" s="21">
        <f>IF(OR(C39="",E39=""),"",C39*E39)</f>
      </c>
    </row>
    <row r="40" spans="1:7" x14ac:dyDescent="0.25">
      <c r="A40" s="16">
        <v>11</v>
      </c>
      <c r="B40" s="17"/>
      <c r="C40" s="18"/>
      <c r="D40" s="19"/>
      <c r="E40" s="20"/>
      <c r="F40" s="19"/>
      <c r="G40" s="21">
        <f>IF(OR(C40="",E40=""),"",C40*E40)</f>
      </c>
    </row>
    <row r="41" spans="1:7" x14ac:dyDescent="0.25">
      <c r="A41" s="16">
        <v>12</v>
      </c>
      <c r="B41" s="17"/>
      <c r="C41" s="18"/>
      <c r="D41" s="19"/>
      <c r="E41" s="20"/>
      <c r="F41" s="19"/>
      <c r="G41" s="21">
        <f>IF(OR(C41="",E41=""),"",C41*E41)</f>
      </c>
    </row>
    <row r="42" spans="1:7" x14ac:dyDescent="0.25">
      <c r="A42" s="16">
        <v>13</v>
      </c>
      <c r="B42" s="17"/>
      <c r="C42" s="18"/>
      <c r="D42" s="19"/>
      <c r="E42" s="20"/>
      <c r="F42" s="19"/>
      <c r="G42" s="21">
        <f>IF(OR(C42="",E42=""),"",C42*E42)</f>
      </c>
    </row>
    <row r="43" spans="1:7" x14ac:dyDescent="0.25">
      <c r="A43" s="22" t="s">
        <v>34</v>
      </c>
      <c r="B43" s="23" t="s">
        <v>37</v>
      </c>
      <c r="C43" s="22"/>
      <c r="D43" s="22"/>
      <c r="E43" s="22"/>
      <c r="F43" s="22"/>
      <c r="G43" s="24">
        <f>SUM(G36:G42)</f>
      </c>
    </row>
    <row r="45" ht="20" customHeight="1" spans="1:7" x14ac:dyDescent="0.25">
      <c r="A45" s="15" t="s">
        <v>38</v>
      </c>
      <c r="B45" s="15"/>
      <c r="C45" s="15"/>
      <c r="D45" s="15"/>
      <c r="E45" s="15"/>
      <c r="F45" s="15"/>
      <c r="G45" s="15"/>
    </row>
    <row r="46" spans="1:7" x14ac:dyDescent="0.25">
      <c r="A46" s="16">
        <v>14</v>
      </c>
      <c r="B46" s="17"/>
      <c r="C46" s="18"/>
      <c r="D46" s="19"/>
      <c r="E46" s="20"/>
      <c r="F46" s="19"/>
      <c r="G46" s="21">
        <f>IF(OR(C46="",E46=""),"",C46*E46)</f>
      </c>
    </row>
    <row r="47" spans="1:7" x14ac:dyDescent="0.25">
      <c r="A47" s="16">
        <v>15</v>
      </c>
      <c r="B47" s="17"/>
      <c r="C47" s="18"/>
      <c r="D47" s="19"/>
      <c r="E47" s="20"/>
      <c r="F47" s="19"/>
      <c r="G47" s="21">
        <f>IF(OR(C47="",E47=""),"",C47*E47)</f>
      </c>
    </row>
    <row r="48" spans="1:7" x14ac:dyDescent="0.25">
      <c r="A48" s="16">
        <v>16</v>
      </c>
      <c r="B48" s="17"/>
      <c r="C48" s="18"/>
      <c r="D48" s="19"/>
      <c r="E48" s="20"/>
      <c r="F48" s="19"/>
      <c r="G48" s="21">
        <f>IF(OR(C48="",E48=""),"",C48*E48)</f>
      </c>
    </row>
    <row r="49" spans="1:7" x14ac:dyDescent="0.25">
      <c r="A49" s="16">
        <v>17</v>
      </c>
      <c r="B49" s="17"/>
      <c r="C49" s="18"/>
      <c r="D49" s="19"/>
      <c r="E49" s="20"/>
      <c r="F49" s="19"/>
      <c r="G49" s="21">
        <f>IF(OR(C49="",E49=""),"",C49*E49)</f>
      </c>
    </row>
    <row r="50" spans="1:7" x14ac:dyDescent="0.25">
      <c r="A50" s="16">
        <v>18</v>
      </c>
      <c r="B50" s="17"/>
      <c r="C50" s="18"/>
      <c r="D50" s="19"/>
      <c r="E50" s="20"/>
      <c r="F50" s="19"/>
      <c r="G50" s="21">
        <f>IF(OR(C50="",E50=""),"",C50*E50)</f>
      </c>
    </row>
    <row r="51" spans="1:7" x14ac:dyDescent="0.25">
      <c r="A51" s="16">
        <v>19</v>
      </c>
      <c r="B51" s="17"/>
      <c r="C51" s="18"/>
      <c r="D51" s="19"/>
      <c r="E51" s="20"/>
      <c r="F51" s="19"/>
      <c r="G51" s="21">
        <f>IF(OR(C51="",E51=""),"",C51*E51)</f>
      </c>
    </row>
    <row r="52" spans="1:7" x14ac:dyDescent="0.25">
      <c r="A52" s="22" t="s">
        <v>34</v>
      </c>
      <c r="B52" s="23" t="s">
        <v>39</v>
      </c>
      <c r="C52" s="22"/>
      <c r="D52" s="22"/>
      <c r="E52" s="22"/>
      <c r="F52" s="22"/>
      <c r="G52" s="24">
        <f>SUM(G46:G51)</f>
      </c>
    </row>
    <row r="54" ht="22" customHeight="1" spans="1:7" x14ac:dyDescent="0.25">
      <c r="A54" s="25" t="s">
        <v>34</v>
      </c>
      <c r="B54" s="25" t="s">
        <v>40</v>
      </c>
      <c r="C54" s="25"/>
      <c r="D54" s="25"/>
      <c r="E54" s="25"/>
      <c r="F54" s="25"/>
      <c r="G54" s="26">
        <f>G33+G43+G52</f>
      </c>
    </row>
    <row r="55" spans="2:7" x14ac:dyDescent="0.25">
      <c r="B55" s="27" t="s">
        <v>41</v>
      </c>
      <c r="G55" s="28">
        <f>SUMIF(F27:F32,"Y",G27:G32)+SUMIF(F36:F42,"Y",G36:G42)+SUMIF(F46:F51,"Y",G46:G51)</f>
      </c>
    </row>
    <row r="56" spans="2:7" x14ac:dyDescent="0.25">
      <c r="B56" s="27" t="s">
        <v>42</v>
      </c>
      <c r="E56" s="29">
        <v>0</v>
      </c>
      <c r="G56" s="30">
        <f>ROUND(G55*E56,2)</f>
      </c>
    </row>
    <row r="57" ht="22" customHeight="1" spans="1:7" x14ac:dyDescent="0.25">
      <c r="A57" s="25" t="s">
        <v>34</v>
      </c>
      <c r="B57" s="25" t="s">
        <v>43</v>
      </c>
      <c r="C57" s="25"/>
      <c r="D57" s="25"/>
      <c r="E57" s="25"/>
      <c r="F57" s="25"/>
      <c r="G57" s="31">
        <f>G54+G56</f>
      </c>
    </row>
    <row r="58" spans="2:7" x14ac:dyDescent="0.25">
      <c r="B58" s="27" t="s">
        <v>44</v>
      </c>
      <c r="E58" s="32">
        <v>0.35</v>
      </c>
      <c r="G58" s="30">
        <f>ROUND(G57*E58,2)</f>
      </c>
    </row>
    <row r="59" spans="2:7" x14ac:dyDescent="0.25">
      <c r="B59" s="27" t="s">
        <v>45</v>
      </c>
      <c r="G59" s="30">
        <f>G57-G58</f>
      </c>
    </row>
    <row r="61" ht="22" customHeight="1" spans="1:7" x14ac:dyDescent="0.25">
      <c r="A61" s="12" t="s">
        <v>46</v>
      </c>
      <c r="B61" s="13" t="s">
        <v>47</v>
      </c>
      <c r="C61" s="13" t="s">
        <v>34</v>
      </c>
      <c r="D61" s="13" t="s">
        <v>34</v>
      </c>
      <c r="E61" s="13" t="s">
        <v>34</v>
      </c>
      <c r="F61" s="13" t="s">
        <v>34</v>
      </c>
      <c r="G61" s="14" t="s">
        <v>48</v>
      </c>
    </row>
    <row r="62" spans="1:7" x14ac:dyDescent="0.25">
      <c r="A62" s="16" t="s">
        <v>49</v>
      </c>
      <c r="B62" s="17"/>
      <c r="C62" s="17"/>
      <c r="D62" s="17"/>
      <c r="E62" s="17"/>
      <c r="F62" s="17"/>
      <c r="G62" s="20"/>
    </row>
    <row r="63" spans="1:7" x14ac:dyDescent="0.25">
      <c r="A63" s="16" t="s">
        <v>50</v>
      </c>
      <c r="B63" s="17"/>
      <c r="C63" s="17"/>
      <c r="D63" s="17"/>
      <c r="E63" s="17"/>
      <c r="F63" s="17"/>
      <c r="G63" s="20"/>
    </row>
    <row r="64" spans="1:7" x14ac:dyDescent="0.25">
      <c r="A64" s="16" t="s">
        <v>51</v>
      </c>
      <c r="B64" s="17"/>
      <c r="C64" s="17"/>
      <c r="D64" s="17"/>
      <c r="E64" s="17"/>
      <c r="F64" s="17"/>
      <c r="G64" s="20"/>
    </row>
    <row r="66" spans="1:1" x14ac:dyDescent="0.25">
      <c r="A66" s="7" t="s">
        <v>52</v>
      </c>
    </row>
    <row r="67" ht="18" customHeight="1" spans="1:7" x14ac:dyDescent="0.25">
      <c r="A67" s="11"/>
      <c r="B67" s="11"/>
      <c r="C67" s="11"/>
      <c r="D67" s="11"/>
      <c r="E67" s="11"/>
      <c r="F67" s="11"/>
      <c r="G67" s="11"/>
    </row>
    <row r="68" ht="18" customHeight="1" spans="1:7" x14ac:dyDescent="0.25">
      <c r="A68" s="11"/>
      <c r="B68" s="11"/>
      <c r="C68" s="11"/>
      <c r="D68" s="11"/>
      <c r="E68" s="11"/>
      <c r="F68" s="11"/>
      <c r="G68" s="11"/>
    </row>
    <row r="69" ht="18" customHeight="1" spans="1:7" x14ac:dyDescent="0.25">
      <c r="A69" s="11"/>
      <c r="B69" s="11"/>
      <c r="C69" s="11"/>
      <c r="D69" s="11"/>
      <c r="E69" s="11"/>
      <c r="F69" s="11"/>
      <c r="G69" s="11"/>
    </row>
    <row r="71" spans="1:5" x14ac:dyDescent="0.25">
      <c r="A71" s="33" t="s">
        <v>53</v>
      </c>
      <c r="E71" s="33" t="s">
        <v>54</v>
      </c>
    </row>
    <row r="73" ht="22" customHeight="1" spans="1:7" x14ac:dyDescent="0.25">
      <c r="A73" s="34"/>
      <c r="B73" s="34"/>
      <c r="C73" s="34"/>
      <c r="E73" s="34"/>
      <c r="F73" s="34"/>
      <c r="G73" s="34"/>
    </row>
    <row r="74" spans="1:5" x14ac:dyDescent="0.25">
      <c r="A74" s="35" t="s">
        <v>55</v>
      </c>
      <c r="E74" s="35" t="s">
        <v>55</v>
      </c>
    </row>
    <row r="75" ht="22" customHeight="1" spans="1:7" x14ac:dyDescent="0.25">
      <c r="A75" s="34"/>
      <c r="B75" s="34"/>
      <c r="C75" s="34"/>
      <c r="E75" s="34"/>
      <c r="F75" s="34"/>
      <c r="G75" s="34"/>
    </row>
    <row r="76" spans="1:5" x14ac:dyDescent="0.25">
      <c r="A76" s="35" t="s">
        <v>56</v>
      </c>
      <c r="E76" s="35" t="s">
        <v>56</v>
      </c>
    </row>
    <row r="77" ht="22" customHeight="1" spans="1:7" x14ac:dyDescent="0.25">
      <c r="A77" s="34"/>
      <c r="B77" s="34"/>
      <c r="C77" s="34"/>
      <c r="E77" s="34"/>
      <c r="F77" s="34"/>
      <c r="G77" s="34"/>
    </row>
    <row r="78" spans="1:5" x14ac:dyDescent="0.25">
      <c r="A78" s="35" t="s">
        <v>57</v>
      </c>
      <c r="E78" s="35" t="s">
        <v>57</v>
      </c>
    </row>
    <row r="80" ht="30" customHeight="1" spans="1:7" x14ac:dyDescent="0.25">
      <c r="A80" s="36" t="s">
        <v>58</v>
      </c>
      <c r="B80" s="36"/>
      <c r="C80" s="36"/>
      <c r="D80" s="36"/>
      <c r="E80" s="36"/>
      <c r="F80" s="36"/>
      <c r="G80" s="36"/>
    </row>
    <row r="82" ht="16" customHeight="1" spans="1:7" x14ac:dyDescent="0.25">
      <c r="A82" s="37" t="s">
        <v>59</v>
      </c>
      <c r="B82" s="37"/>
      <c r="C82" s="37"/>
      <c r="D82" s="37"/>
      <c r="E82" s="37"/>
      <c r="F82" s="37"/>
      <c r="G82" s="37"/>
    </row>
  </sheetData>
  <mergeCells count="30">
    <mergeCell ref="E1:G1"/>
    <mergeCell ref="C7:D7"/>
    <mergeCell ref="E7:G7"/>
    <mergeCell ref="C8:D8"/>
    <mergeCell ref="E8:G8"/>
    <mergeCell ref="C9:D9"/>
    <mergeCell ref="E9:G9"/>
    <mergeCell ref="C12:D12"/>
    <mergeCell ref="E12:G12"/>
    <mergeCell ref="C13:D13"/>
    <mergeCell ref="E13:G13"/>
    <mergeCell ref="C14:D14"/>
    <mergeCell ref="E14:G14"/>
    <mergeCell ref="C17:D17"/>
    <mergeCell ref="E17:G17"/>
    <mergeCell ref="C18:D18"/>
    <mergeCell ref="E18:G18"/>
    <mergeCell ref="A22:G23"/>
    <mergeCell ref="B62:F62"/>
    <mergeCell ref="B63:F63"/>
    <mergeCell ref="B64:F64"/>
    <mergeCell ref="A67:G69"/>
    <mergeCell ref="A73:C73"/>
    <mergeCell ref="E73:G73"/>
    <mergeCell ref="A75:C75"/>
    <mergeCell ref="E75:G75"/>
    <mergeCell ref="A77:C77"/>
    <mergeCell ref="E77:G77"/>
    <mergeCell ref="A80:G80"/>
    <mergeCell ref="A82:G82"/>
  </mergeCells>
  <dataValidations count="3">
    <dataValidation type="list" allowBlank="1" showErrorMessage="1" errorTitle="Pick from the list" error="Choose one of: Y, N" sqref="F27:F32">
      <formula1>"Y,N"</formula1>
    </dataValidation>
    <dataValidation type="list" allowBlank="1" showErrorMessage="1" errorTitle="Pick from the list" error="Choose one of: Y, N" sqref="F36:F42">
      <formula1>"Y,N"</formula1>
    </dataValidation>
    <dataValidation type="list" allowBlank="1" showErrorMessage="1" errorTitle="Pick from the list" error="Choose one of: Y, N" sqref="F46:F51">
      <formula1>"Y,N"</formula1>
    </dataValidation>
  </dataValidations>
  <hyperlinks>
    <hyperlink ref="A82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buildworkpro.com/templates&amp;C&amp;8&amp;K8B93A1Estimate&amp;R&amp;8&amp;K8B93A1Page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workbookViewId="0" showGridLines="0"/>
  </sheetViews>
  <sheetFormatPr defaultRowHeight="15" outlineLevelRow="0" outlineLevelCol="0" x14ac:dyDescent="55"/>
  <cols>
    <col min="1" max="1" width="36" customWidth="1"/>
    <col min="2" max="4" width="12" customWidth="1"/>
    <col min="5" max="6" width="13" customWidth="1"/>
  </cols>
  <sheetData>
    <row r="1" ht="30" customHeight="1" spans="1:1" x14ac:dyDescent="0.25">
      <c r="A1" s="1" t="s">
        <v>60</v>
      </c>
    </row>
    <row r="2" spans="1:1" x14ac:dyDescent="0.25">
      <c r="A2" s="3" t="s">
        <v>61</v>
      </c>
    </row>
    <row r="3" ht="6" customHeight="1" spans="1:6" x14ac:dyDescent="0.25">
      <c r="A3" s="4"/>
      <c r="B3" s="4"/>
      <c r="C3" s="4"/>
      <c r="D3" s="4"/>
      <c r="E3" s="4"/>
      <c r="F3" s="4"/>
    </row>
    <row r="4" spans="1:2" x14ac:dyDescent="0.25">
      <c r="A4" s="5"/>
      <c r="B4" s="6" t="s">
        <v>3</v>
      </c>
    </row>
    <row r="6" spans="1:1" x14ac:dyDescent="0.25">
      <c r="A6" s="7" t="s">
        <v>62</v>
      </c>
    </row>
    <row r="7" spans="1:6" x14ac:dyDescent="0.25">
      <c r="A7" s="8" t="s">
        <v>63</v>
      </c>
      <c r="B7" s="8"/>
      <c r="C7" s="8"/>
      <c r="D7" s="8"/>
      <c r="E7" s="8"/>
      <c r="F7" s="38">
        <v>8</v>
      </c>
    </row>
    <row r="8" spans="1:6" x14ac:dyDescent="0.25">
      <c r="A8" s="8" t="s">
        <v>64</v>
      </c>
      <c r="B8" s="8"/>
      <c r="C8" s="8"/>
      <c r="D8" s="8"/>
      <c r="E8" s="8"/>
      <c r="F8" s="39">
        <v>3</v>
      </c>
    </row>
    <row r="9" spans="1:6" x14ac:dyDescent="0.25">
      <c r="A9" s="8" t="s">
        <v>65</v>
      </c>
      <c r="B9" s="8"/>
      <c r="C9" s="8"/>
      <c r="D9" s="8"/>
      <c r="E9" s="8"/>
      <c r="F9" s="40">
        <v>5.5</v>
      </c>
    </row>
    <row r="10" spans="1:6" x14ac:dyDescent="0.25">
      <c r="A10" s="8" t="s">
        <v>66</v>
      </c>
      <c r="B10" s="8"/>
      <c r="C10" s="8"/>
      <c r="D10" s="8"/>
      <c r="E10" s="8"/>
      <c r="F10" s="40">
        <v>0</v>
      </c>
    </row>
    <row r="11" spans="1:6" x14ac:dyDescent="0.25">
      <c r="A11" s="8" t="s">
        <v>67</v>
      </c>
      <c r="B11" s="8"/>
      <c r="C11" s="8"/>
      <c r="D11" s="8"/>
      <c r="E11" s="8"/>
      <c r="F11" s="32">
        <v>0.05</v>
      </c>
    </row>
    <row r="12" spans="1:6" x14ac:dyDescent="0.25">
      <c r="A12" s="8" t="s">
        <v>68</v>
      </c>
      <c r="B12" s="8"/>
      <c r="C12" s="8"/>
      <c r="D12" s="8"/>
      <c r="E12" s="8"/>
      <c r="F12" s="40">
        <v>0.6</v>
      </c>
    </row>
    <row r="13" spans="1:6" x14ac:dyDescent="0.25">
      <c r="A13" s="8" t="s">
        <v>69</v>
      </c>
      <c r="B13" s="8"/>
      <c r="C13" s="8"/>
      <c r="D13" s="8"/>
      <c r="E13" s="8"/>
      <c r="F13" s="39">
        <v>1</v>
      </c>
    </row>
    <row r="14" spans="1:6" x14ac:dyDescent="0.25">
      <c r="A14" s="8" t="s">
        <v>70</v>
      </c>
      <c r="B14" s="8"/>
      <c r="C14" s="8"/>
      <c r="D14" s="8"/>
      <c r="E14" s="8"/>
      <c r="F14" s="39">
        <v>3</v>
      </c>
    </row>
    <row r="15" spans="1:6" x14ac:dyDescent="0.25">
      <c r="A15" s="8" t="s">
        <v>71</v>
      </c>
      <c r="B15" s="8"/>
      <c r="C15" s="8"/>
      <c r="D15" s="8"/>
      <c r="E15" s="8"/>
      <c r="F15" s="41">
        <v>180</v>
      </c>
    </row>
    <row r="17" ht="22" customHeight="1" spans="1:6" x14ac:dyDescent="0.25">
      <c r="A17" s="13" t="s">
        <v>72</v>
      </c>
      <c r="B17" s="14" t="s">
        <v>73</v>
      </c>
      <c r="C17" s="14" t="s">
        <v>74</v>
      </c>
      <c r="D17" s="14" t="s">
        <v>75</v>
      </c>
      <c r="E17" s="14" t="s">
        <v>76</v>
      </c>
      <c r="F17" s="14" t="s">
        <v>77</v>
      </c>
    </row>
    <row r="18" spans="1:6" x14ac:dyDescent="0.25">
      <c r="A18" s="42" t="s">
        <v>78</v>
      </c>
      <c r="B18" s="43">
        <v>4</v>
      </c>
      <c r="C18" s="44">
        <f>IF(B18="","",ROUNDUP(B18/$F$7,0))</f>
      </c>
      <c r="D18" s="45">
        <f>IF(B18="","",MAX(C18-1,0))</f>
      </c>
      <c r="E18" s="44">
        <f>IF(B18="","",C18*$F$8)</f>
      </c>
      <c r="F18" s="46">
        <f>IF(B18="","",ROUNDUP(B18*12/($F$9+$F$10),0))</f>
      </c>
    </row>
    <row r="19" spans="1:6" x14ac:dyDescent="0.25">
      <c r="A19" s="42" t="s">
        <v>79</v>
      </c>
      <c r="B19" s="43">
        <v>44</v>
      </c>
      <c r="C19" s="44">
        <f>IF(B19="","",ROUNDUP(B19/$F$7,0))</f>
      </c>
      <c r="D19" s="45">
        <f>IF(B19="","",MAX(C19-1,0))</f>
      </c>
      <c r="E19" s="44">
        <f>IF(B19="","",C19*$F$8)</f>
      </c>
      <c r="F19" s="46">
        <f>IF(B19="","",ROUNDUP(B19*12/($F$9+$F$10),0))</f>
      </c>
    </row>
    <row r="20" spans="1:6" x14ac:dyDescent="0.25">
      <c r="A20" s="42" t="s">
        <v>80</v>
      </c>
      <c r="B20" s="43">
        <v>74</v>
      </c>
      <c r="C20" s="44">
        <f>IF(B20="","",ROUNDUP(B20/$F$7,0))</f>
      </c>
      <c r="D20" s="45">
        <f>IF(B20="","",MAX(C20-1,0))</f>
      </c>
      <c r="E20" s="44">
        <f>IF(B20="","",C20*$F$8)</f>
      </c>
      <c r="F20" s="46">
        <f>IF(B20="","",ROUNDUP(B20*12/($F$9+$F$10),0))</f>
      </c>
    </row>
    <row r="21" spans="1:6" x14ac:dyDescent="0.25">
      <c r="A21" s="42" t="s">
        <v>81</v>
      </c>
      <c r="B21" s="43">
        <v>40</v>
      </c>
      <c r="C21" s="44">
        <f>IF(B21="","",ROUNDUP(B21/$F$7,0))</f>
      </c>
      <c r="D21" s="45">
        <f>IF(B21="","",MAX(C21-1,0))</f>
      </c>
      <c r="E21" s="44">
        <f>IF(B21="","",C21*$F$8)</f>
      </c>
      <c r="F21" s="46">
        <f>IF(B21="","",ROUNDUP(B21*12/($F$9+$F$10),0))</f>
      </c>
    </row>
    <row r="22" spans="1:6" x14ac:dyDescent="0.25">
      <c r="A22" s="42" t="s">
        <v>82</v>
      </c>
      <c r="B22" s="43">
        <v>4</v>
      </c>
      <c r="C22" s="44">
        <f>IF(B22="","",ROUNDUP(B22/$F$7,0))</f>
      </c>
      <c r="D22" s="45">
        <f>IF(B22="","",MAX(C22-1,0))</f>
      </c>
      <c r="E22" s="44">
        <f>IF(B22="","",C22*$F$8)</f>
      </c>
      <c r="F22" s="46">
        <f>IF(B22="","",ROUNDUP(B22*12/($F$9+$F$10),0))</f>
      </c>
    </row>
    <row r="23" spans="1:6" x14ac:dyDescent="0.25">
      <c r="A23" s="42"/>
      <c r="B23" s="43"/>
      <c r="C23" s="44">
        <f>IF(B23="","",ROUNDUP(B23/$F$7,0))</f>
      </c>
      <c r="D23" s="45">
        <f>IF(B23="","",MAX(C23-1,0))</f>
      </c>
      <c r="E23" s="44">
        <f>IF(B23="","",C23*$F$8)</f>
      </c>
      <c r="F23" s="46">
        <f>IF(B23="","",ROUNDUP(B23*12/($F$9+$F$10),0))</f>
      </c>
    </row>
    <row r="24" spans="1:6" x14ac:dyDescent="0.25">
      <c r="A24" s="42"/>
      <c r="B24" s="43"/>
      <c r="C24" s="44">
        <f>IF(B24="","",ROUNDUP(B24/$F$7,0))</f>
      </c>
      <c r="D24" s="45">
        <f>IF(B24="","",MAX(C24-1,0))</f>
      </c>
      <c r="E24" s="44">
        <f>IF(B24="","",C24*$F$8)</f>
      </c>
      <c r="F24" s="46">
        <f>IF(B24="","",ROUNDUP(B24*12/($F$9+$F$10),0))</f>
      </c>
    </row>
    <row r="25" spans="1:6" x14ac:dyDescent="0.25">
      <c r="A25" s="42"/>
      <c r="B25" s="43"/>
      <c r="C25" s="44">
        <f>IF(B25="","",ROUNDUP(B25/$F$7,0))</f>
      </c>
      <c r="D25" s="45">
        <f>IF(B25="","",MAX(C25-1,0))</f>
      </c>
      <c r="E25" s="44">
        <f>IF(B25="","",C25*$F$8)</f>
      </c>
      <c r="F25" s="46">
        <f>IF(B25="","",ROUNDUP(B25*12/($F$9+$F$10),0))</f>
      </c>
    </row>
    <row r="26" spans="1:6" x14ac:dyDescent="0.25">
      <c r="A26" s="42"/>
      <c r="B26" s="43"/>
      <c r="C26" s="44">
        <f>IF(B26="","",ROUNDUP(B26/$F$7,0))</f>
      </c>
      <c r="D26" s="45">
        <f>IF(B26="","",MAX(C26-1,0))</f>
      </c>
      <c r="E26" s="44">
        <f>IF(B26="","",C26*$F$8)</f>
      </c>
      <c r="F26" s="46">
        <f>IF(B26="","",ROUNDUP(B26*12/($F$9+$F$10),0))</f>
      </c>
    </row>
    <row r="27" spans="1:6" x14ac:dyDescent="0.25">
      <c r="A27" s="42"/>
      <c r="B27" s="43"/>
      <c r="C27" s="44">
        <f>IF(B27="","",ROUNDUP(B27/$F$7,0))</f>
      </c>
      <c r="D27" s="45">
        <f>IF(B27="","",MAX(C27-1,0))</f>
      </c>
      <c r="E27" s="44">
        <f>IF(B27="","",C27*$F$8)</f>
      </c>
      <c r="F27" s="46">
        <f>IF(B27="","",ROUNDUP(B27*12/($F$9+$F$10),0))</f>
      </c>
    </row>
    <row r="28" ht="22" customHeight="1" spans="1:6" x14ac:dyDescent="0.25">
      <c r="A28" s="25" t="s">
        <v>83</v>
      </c>
      <c r="B28" s="47">
        <f>SUM(B18:B27)</f>
      </c>
      <c r="C28" s="48">
        <f>SUM(C18:C27)</f>
      </c>
      <c r="D28" s="48">
        <f>SUM(D18:D27)</f>
      </c>
      <c r="E28" s="48">
        <f>SUM(E18:E27)</f>
      </c>
      <c r="F28" s="48">
        <f>SUM(F18:F27)</f>
      </c>
    </row>
    <row r="30" spans="1:1" x14ac:dyDescent="0.25">
      <c r="A30" s="7" t="s">
        <v>84</v>
      </c>
    </row>
    <row r="31" spans="1:6" x14ac:dyDescent="0.25">
      <c r="A31" s="8" t="s">
        <v>85</v>
      </c>
      <c r="B31" s="8"/>
      <c r="C31" s="8"/>
      <c r="D31" s="8"/>
      <c r="E31" s="8"/>
      <c r="F31" s="39">
        <v>2</v>
      </c>
    </row>
    <row r="32" spans="1:6" x14ac:dyDescent="0.25">
      <c r="A32" s="8" t="s">
        <v>86</v>
      </c>
      <c r="B32" s="8"/>
      <c r="C32" s="8"/>
      <c r="D32" s="8"/>
      <c r="E32" s="8"/>
      <c r="F32" s="39">
        <v>2</v>
      </c>
    </row>
    <row r="34" ht="22" customHeight="1" spans="1:6" x14ac:dyDescent="0.25">
      <c r="A34" s="13" t="s">
        <v>87</v>
      </c>
      <c r="B34" s="14" t="s">
        <v>28</v>
      </c>
      <c r="C34" s="14" t="s">
        <v>88</v>
      </c>
      <c r="D34" s="14" t="s">
        <v>89</v>
      </c>
      <c r="E34" s="14" t="s">
        <v>90</v>
      </c>
      <c r="F34" s="14" t="s">
        <v>91</v>
      </c>
    </row>
    <row r="35" spans="1:6" x14ac:dyDescent="0.25">
      <c r="A35" s="42" t="s">
        <v>92</v>
      </c>
      <c r="B35" s="49">
        <v>1</v>
      </c>
      <c r="C35" s="50">
        <v>4</v>
      </c>
      <c r="D35" s="49">
        <v>1</v>
      </c>
      <c r="E35" s="44">
        <f>IF(B35="","",B35*2)</f>
      </c>
      <c r="F35" s="44">
        <f>IF(OR(B35="",C35=""),"",B35*ROUNDUP(C35*12/($F$9+$F$10),0))</f>
      </c>
    </row>
    <row r="36" spans="1:6" x14ac:dyDescent="0.25">
      <c r="A36" s="42" t="s">
        <v>93</v>
      </c>
      <c r="B36" s="49">
        <v>1</v>
      </c>
      <c r="C36" s="50">
        <v>10</v>
      </c>
      <c r="D36" s="49">
        <v>2</v>
      </c>
      <c r="E36" s="44">
        <f>IF(B36="","",B36*2)</f>
      </c>
      <c r="F36" s="44">
        <f>IF(OR(B36="",C36=""),"",B36*ROUNDUP(C36*12/($F$9+$F$10),0))</f>
      </c>
    </row>
    <row r="37" spans="1:6" x14ac:dyDescent="0.25">
      <c r="A37" s="42"/>
      <c r="B37" s="49"/>
      <c r="C37" s="50"/>
      <c r="D37" s="49"/>
      <c r="E37" s="44">
        <f>IF(B37="","",B37*2)</f>
      </c>
      <c r="F37" s="44">
        <f>IF(OR(B37="",C37=""),"",B37*ROUNDUP(C37*12/($F$9+$F$10),0))</f>
      </c>
    </row>
    <row r="38" spans="1:6" x14ac:dyDescent="0.25">
      <c r="A38" s="42"/>
      <c r="B38" s="49"/>
      <c r="C38" s="50"/>
      <c r="D38" s="49"/>
      <c r="E38" s="44">
        <f>IF(B38="","",B38*2)</f>
      </c>
      <c r="F38" s="44">
        <f>IF(OR(B38="",C38=""),"",B38*ROUNDUP(C38*12/($F$9+$F$10),0))</f>
      </c>
    </row>
    <row r="39" ht="22" customHeight="1" spans="1:6" x14ac:dyDescent="0.25">
      <c r="A39" s="25" t="s">
        <v>94</v>
      </c>
      <c r="B39" s="48">
        <f>SUM(B35:B38)</f>
      </c>
      <c r="C39" s="47">
        <f>SUMPRODUCT(B35:B38,C35:C38)</f>
      </c>
      <c r="D39" s="48">
        <f>SUMPRODUCT(B35:B38,D35:D38)</f>
      </c>
      <c r="E39" s="48">
        <f>SUM(E35:E38)</f>
      </c>
      <c r="F39" s="48">
        <f>SUM(F35:F38)</f>
      </c>
    </row>
    <row r="41" ht="22" customHeight="1" spans="1:6" x14ac:dyDescent="0.25">
      <c r="A41" s="13" t="s">
        <v>95</v>
      </c>
      <c r="B41" s="13" t="s">
        <v>34</v>
      </c>
      <c r="C41" s="13" t="s">
        <v>34</v>
      </c>
      <c r="D41" s="13" t="s">
        <v>34</v>
      </c>
      <c r="E41" s="14" t="s">
        <v>96</v>
      </c>
      <c r="F41" s="14" t="s">
        <v>90</v>
      </c>
    </row>
    <row r="42" spans="1:6" x14ac:dyDescent="0.25">
      <c r="A42" s="51" t="s">
        <v>97</v>
      </c>
      <c r="B42" s="51"/>
      <c r="C42" s="51"/>
      <c r="D42" s="51"/>
      <c r="E42" s="52">
        <f>D28+$F$31+$F$32</f>
      </c>
      <c r="F42" s="52">
        <f>E39</f>
      </c>
    </row>
    <row r="43" spans="1:6" x14ac:dyDescent="0.25">
      <c r="A43" s="51" t="s">
        <v>98</v>
      </c>
      <c r="B43" s="51"/>
      <c r="C43" s="51"/>
      <c r="D43" s="51"/>
      <c r="E43" s="38">
        <v>10</v>
      </c>
      <c r="F43" s="38">
        <v>12</v>
      </c>
    </row>
    <row r="44" spans="1:6" x14ac:dyDescent="0.25">
      <c r="A44" s="51" t="s">
        <v>99</v>
      </c>
      <c r="B44" s="51"/>
      <c r="C44" s="51"/>
      <c r="D44" s="51"/>
      <c r="E44" s="39">
        <v>36</v>
      </c>
      <c r="F44" s="39">
        <v>42</v>
      </c>
    </row>
    <row r="45" spans="1:6" x14ac:dyDescent="0.25">
      <c r="A45" s="51" t="s">
        <v>100</v>
      </c>
      <c r="B45" s="51"/>
      <c r="C45" s="51"/>
      <c r="D45" s="51"/>
      <c r="E45" s="39">
        <v>6</v>
      </c>
      <c r="F45" s="39">
        <v>6</v>
      </c>
    </row>
    <row r="46" spans="1:6" x14ac:dyDescent="0.25">
      <c r="A46" s="51" t="s">
        <v>101</v>
      </c>
      <c r="B46" s="51"/>
      <c r="C46" s="51"/>
      <c r="D46" s="51"/>
      <c r="E46" s="40">
        <v>3.5</v>
      </c>
      <c r="F46" s="40">
        <v>5.5</v>
      </c>
    </row>
    <row r="47" spans="1:6" x14ac:dyDescent="0.25">
      <c r="A47" s="51" t="s">
        <v>102</v>
      </c>
      <c r="B47" s="51"/>
      <c r="C47" s="51"/>
      <c r="D47" s="51"/>
      <c r="E47" s="53">
        <f>MAX(0,(PI()*(E43/2)^2-$F$13*E46^2)*(E44-E45)/1728)</f>
      </c>
      <c r="F47" s="53">
        <f>MAX(0,(PI()*(F43/2)^2-$F$13*F46^2)*(F44-F45)/1728)</f>
      </c>
    </row>
    <row r="48" spans="1:6" x14ac:dyDescent="0.25">
      <c r="A48" s="51" t="s">
        <v>103</v>
      </c>
      <c r="B48" s="51"/>
      <c r="C48" s="51"/>
      <c r="D48" s="51"/>
      <c r="E48" s="54">
        <f>E47/$F$12</f>
      </c>
      <c r="F48" s="54">
        <f>F47/$F$12</f>
      </c>
    </row>
    <row r="49" spans="1:6" x14ac:dyDescent="0.25">
      <c r="A49" s="51" t="s">
        <v>104</v>
      </c>
      <c r="B49" s="51"/>
      <c r="C49" s="51"/>
      <c r="D49" s="51"/>
      <c r="E49" s="52">
        <f>ROUNDUP(E42*E47/$F$12,0)</f>
      </c>
      <c r="F49" s="52">
        <f>ROUNDUP(F42*F47/$F$12,0)</f>
      </c>
    </row>
    <row r="50" spans="1:6" x14ac:dyDescent="0.25">
      <c r="A50" s="51" t="s">
        <v>105</v>
      </c>
      <c r="B50" s="51"/>
      <c r="C50" s="51"/>
      <c r="D50" s="51"/>
      <c r="E50" s="54">
        <f>E42*PI()*(E43/2)^2*E45/1728</f>
      </c>
      <c r="F50" s="54">
        <f>F42*PI()*(F43/2)^2*F45/1728</f>
      </c>
    </row>
    <row r="52" ht="22" customHeight="1" spans="1:6" x14ac:dyDescent="0.25">
      <c r="A52" s="13" t="s">
        <v>106</v>
      </c>
      <c r="B52" s="13" t="s">
        <v>34</v>
      </c>
      <c r="C52" s="13" t="s">
        <v>34</v>
      </c>
      <c r="D52" s="13" t="s">
        <v>34</v>
      </c>
      <c r="E52" s="12" t="s">
        <v>29</v>
      </c>
      <c r="F52" s="14" t="s">
        <v>107</v>
      </c>
    </row>
    <row r="53" spans="1:6" x14ac:dyDescent="0.25">
      <c r="A53" s="51" t="s">
        <v>108</v>
      </c>
      <c r="B53" s="51"/>
      <c r="C53" s="51"/>
      <c r="D53" s="51"/>
      <c r="E53" s="55" t="s">
        <v>109</v>
      </c>
      <c r="F53" s="52">
        <f>$F$15</f>
      </c>
    </row>
    <row r="54" spans="1:6" x14ac:dyDescent="0.25">
      <c r="A54" s="51" t="s">
        <v>110</v>
      </c>
      <c r="B54" s="51"/>
      <c r="C54" s="51"/>
      <c r="D54" s="51"/>
      <c r="E54" s="55" t="s">
        <v>109</v>
      </c>
      <c r="F54" s="56">
        <f>B28+C39</f>
      </c>
    </row>
    <row r="55" spans="1:6" x14ac:dyDescent="0.25">
      <c r="A55" s="51" t="s">
        <v>111</v>
      </c>
      <c r="B55" s="51"/>
      <c r="C55" s="51"/>
      <c r="D55" s="51"/>
      <c r="E55" s="55" t="s">
        <v>109</v>
      </c>
      <c r="F55" s="56">
        <f>B28</f>
      </c>
    </row>
    <row r="56" spans="1:6" x14ac:dyDescent="0.25">
      <c r="A56" s="51" t="s">
        <v>112</v>
      </c>
      <c r="B56" s="51"/>
      <c r="C56" s="51"/>
      <c r="D56" s="51"/>
      <c r="E56" s="55" t="s">
        <v>113</v>
      </c>
      <c r="F56" s="52">
        <f>C28</f>
      </c>
    </row>
    <row r="57" spans="1:6" x14ac:dyDescent="0.25">
      <c r="A57" s="51" t="s">
        <v>114</v>
      </c>
      <c r="B57" s="51"/>
      <c r="C57" s="51"/>
      <c r="D57" s="51"/>
      <c r="E57" s="55" t="s">
        <v>113</v>
      </c>
      <c r="F57" s="52">
        <f>E42</f>
      </c>
    </row>
    <row r="58" spans="1:6" x14ac:dyDescent="0.25">
      <c r="A58" s="51" t="s">
        <v>115</v>
      </c>
      <c r="B58" s="51"/>
      <c r="C58" s="51"/>
      <c r="D58" s="51"/>
      <c r="E58" s="55" t="s">
        <v>113</v>
      </c>
      <c r="F58" s="52">
        <f>F42</f>
      </c>
    </row>
    <row r="59" spans="1:6" x14ac:dyDescent="0.25">
      <c r="A59" s="51" t="s">
        <v>116</v>
      </c>
      <c r="B59" s="51"/>
      <c r="C59" s="51"/>
      <c r="D59" s="51"/>
      <c r="E59" s="55" t="s">
        <v>113</v>
      </c>
      <c r="F59" s="52">
        <f>E28</f>
      </c>
    </row>
    <row r="60" spans="1:6" x14ac:dyDescent="0.25">
      <c r="A60" s="51" t="s">
        <v>117</v>
      </c>
      <c r="B60" s="51"/>
      <c r="C60" s="51"/>
      <c r="D60" s="51"/>
      <c r="E60" s="55" t="s">
        <v>113</v>
      </c>
      <c r="F60" s="52">
        <f>C28</f>
      </c>
    </row>
    <row r="61" spans="1:6" x14ac:dyDescent="0.25">
      <c r="A61" s="51" t="s">
        <v>118</v>
      </c>
      <c r="B61" s="51"/>
      <c r="C61" s="51"/>
      <c r="D61" s="51"/>
      <c r="E61" s="55" t="s">
        <v>113</v>
      </c>
      <c r="F61" s="52">
        <f>F28</f>
      </c>
    </row>
    <row r="62" spans="1:6" x14ac:dyDescent="0.25">
      <c r="A62" s="51" t="s">
        <v>119</v>
      </c>
      <c r="B62" s="51"/>
      <c r="C62" s="51"/>
      <c r="D62" s="51"/>
      <c r="E62" s="55" t="s">
        <v>113</v>
      </c>
      <c r="F62" s="52">
        <f>ROUNDUP((F28+F39)*(1+$F$11),0)</f>
      </c>
    </row>
    <row r="63" spans="1:6" x14ac:dyDescent="0.25">
      <c r="A63" s="51" t="s">
        <v>120</v>
      </c>
      <c r="B63" s="51"/>
      <c r="C63" s="51"/>
      <c r="D63" s="51"/>
      <c r="E63" s="55" t="s">
        <v>121</v>
      </c>
      <c r="F63" s="52">
        <f>E49+F49</f>
      </c>
    </row>
    <row r="64" spans="1:6" x14ac:dyDescent="0.25">
      <c r="A64" s="51" t="s">
        <v>122</v>
      </c>
      <c r="B64" s="51"/>
      <c r="C64" s="51"/>
      <c r="D64" s="51"/>
      <c r="E64" s="55" t="s">
        <v>123</v>
      </c>
      <c r="F64" s="54">
        <f>E50+F50</f>
      </c>
    </row>
    <row r="65" spans="1:6" x14ac:dyDescent="0.25">
      <c r="A65" s="51" t="s">
        <v>124</v>
      </c>
      <c r="B65" s="51"/>
      <c r="C65" s="51"/>
      <c r="D65" s="51"/>
      <c r="E65" s="55" t="s">
        <v>113</v>
      </c>
      <c r="F65" s="52">
        <f>D39*$F$14</f>
      </c>
    </row>
    <row r="66" spans="1:6" x14ac:dyDescent="0.25">
      <c r="A66" s="51" t="s">
        <v>125</v>
      </c>
      <c r="B66" s="51"/>
      <c r="C66" s="51"/>
      <c r="D66" s="51"/>
      <c r="E66" s="55" t="s">
        <v>113</v>
      </c>
      <c r="F66" s="52">
        <f>B39</f>
      </c>
    </row>
    <row r="67" spans="1:6" x14ac:dyDescent="0.25">
      <c r="A67" s="51" t="s">
        <v>126</v>
      </c>
      <c r="B67" s="51"/>
      <c r="C67" s="51"/>
      <c r="D67" s="51"/>
      <c r="E67" s="55" t="s">
        <v>113</v>
      </c>
      <c r="F67" s="52">
        <f>D39-B39</f>
      </c>
    </row>
    <row r="69" ht="58" customHeight="1" spans="1:6" x14ac:dyDescent="0.25">
      <c r="A69" s="36" t="s">
        <v>127</v>
      </c>
      <c r="B69" s="36"/>
      <c r="C69" s="36"/>
      <c r="D69" s="36"/>
      <c r="E69" s="36"/>
      <c r="F69" s="36"/>
    </row>
    <row r="71" ht="26" customHeight="1" spans="1:6" x14ac:dyDescent="0.25">
      <c r="A71" s="37" t="s">
        <v>128</v>
      </c>
      <c r="B71" s="37"/>
      <c r="C71" s="37"/>
      <c r="D71" s="37"/>
      <c r="E71" s="37"/>
      <c r="F71" s="37"/>
    </row>
  </sheetData>
  <mergeCells count="37"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31:E31"/>
    <mergeCell ref="A32:E32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9:F69"/>
    <mergeCell ref="A71:F71"/>
  </mergeCells>
  <hyperlinks>
    <hyperlink ref="A71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buildworkpro.com/templates&amp;C&amp;8&amp;K8B93A1Fence Takeoff&amp;R&amp;8&amp;K8B93A1Page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7" customWidth="1"/>
    <col min="3" max="3" width="12" customWidth="1"/>
    <col min="4" max="4" width="10" customWidth="1"/>
    <col min="5" max="6" width="12" customWidth="1"/>
    <col min="7" max="7" width="13" customWidth="1"/>
    <col min="8" max="8" width="14" customWidth="1"/>
  </cols>
  <sheetData>
    <row r="1" ht="30" customHeight="1" spans="1:1" x14ac:dyDescent="0.25">
      <c r="A1" s="1" t="s">
        <v>129</v>
      </c>
    </row>
    <row r="2" spans="1:1" x14ac:dyDescent="0.25">
      <c r="A2" s="3" t="s">
        <v>130</v>
      </c>
    </row>
    <row r="3" ht="6" customHeight="1" spans="1:8" x14ac:dyDescent="0.25">
      <c r="A3" s="4"/>
      <c r="B3" s="4"/>
      <c r="C3" s="4"/>
      <c r="D3" s="4"/>
      <c r="E3" s="4"/>
      <c r="F3" s="4"/>
      <c r="G3" s="4"/>
      <c r="H3" s="4"/>
    </row>
    <row r="4" spans="1:2" x14ac:dyDescent="0.25">
      <c r="A4" s="5"/>
      <c r="B4" s="6" t="s">
        <v>3</v>
      </c>
    </row>
    <row r="6" spans="1:4" x14ac:dyDescent="0.25">
      <c r="A6" s="8" t="s">
        <v>131</v>
      </c>
      <c r="B6" s="8"/>
      <c r="C6" s="8"/>
      <c r="D6" s="57">
        <v>42</v>
      </c>
    </row>
    <row r="7" spans="1:4" x14ac:dyDescent="0.25">
      <c r="A7" s="8" t="s">
        <v>132</v>
      </c>
      <c r="B7" s="8"/>
      <c r="C7" s="8"/>
      <c r="D7" s="32">
        <v>0.14</v>
      </c>
    </row>
    <row r="8" spans="1:4" x14ac:dyDescent="0.25">
      <c r="A8" s="8" t="s">
        <v>133</v>
      </c>
      <c r="B8" s="8"/>
      <c r="C8" s="8"/>
      <c r="D8" s="32">
        <v>0.15</v>
      </c>
    </row>
    <row r="10" ht="22" customHeight="1" spans="1:8" x14ac:dyDescent="0.25">
      <c r="A10" s="13" t="s">
        <v>134</v>
      </c>
      <c r="B10" s="12" t="s">
        <v>29</v>
      </c>
      <c r="C10" s="14" t="s">
        <v>135</v>
      </c>
      <c r="D10" s="14" t="s">
        <v>136</v>
      </c>
      <c r="E10" s="14" t="s">
        <v>137</v>
      </c>
      <c r="F10" s="14" t="s">
        <v>138</v>
      </c>
      <c r="G10" s="14" t="s">
        <v>139</v>
      </c>
      <c r="H10" s="14" t="s">
        <v>140</v>
      </c>
    </row>
    <row r="11" spans="1:8" x14ac:dyDescent="0.25">
      <c r="A11" s="17" t="s">
        <v>141</v>
      </c>
      <c r="B11" s="19" t="s">
        <v>109</v>
      </c>
      <c r="C11" s="20">
        <v>0</v>
      </c>
      <c r="D11" s="58">
        <v>0.08</v>
      </c>
      <c r="E11" s="20">
        <v>0.6</v>
      </c>
      <c r="F11" s="21">
        <f>IF(A11="","",N(C11)+N(D11)*$D$6+N(E11))</f>
      </c>
      <c r="G11" s="21">
        <f>IF(OR(F11="",$D$8&gt;=1),"",ROUND(F11*(1+$D$7)/(1-$D$8),2))</f>
      </c>
      <c r="H11" s="21">
        <f>IF(G11="","",G11-F11*(1+$D$7))</f>
      </c>
    </row>
    <row r="12" spans="1:8" x14ac:dyDescent="0.25">
      <c r="A12" s="17" t="s">
        <v>142</v>
      </c>
      <c r="B12" s="19" t="s">
        <v>113</v>
      </c>
      <c r="C12" s="20">
        <v>23</v>
      </c>
      <c r="D12" s="58">
        <v>0.6</v>
      </c>
      <c r="E12" s="20">
        <v>3</v>
      </c>
      <c r="F12" s="21">
        <f>IF(A12="","",N(C12)+N(D12)*$D$6+N(E12))</f>
      </c>
      <c r="G12" s="21">
        <f>IF(OR(F12="",$D$8&gt;=1),"",ROUND(F12*(1+$D$7)/(1-$D$8),2))</f>
      </c>
      <c r="H12" s="21">
        <f>IF(G12="","",G12-F12*(1+$D$7))</f>
      </c>
    </row>
    <row r="13" spans="1:8" x14ac:dyDescent="0.25">
      <c r="A13" s="17" t="s">
        <v>143</v>
      </c>
      <c r="B13" s="19" t="s">
        <v>113</v>
      </c>
      <c r="C13" s="20">
        <v>62</v>
      </c>
      <c r="D13" s="58">
        <v>1.2</v>
      </c>
      <c r="E13" s="20">
        <v>4</v>
      </c>
      <c r="F13" s="21">
        <f>IF(A13="","",N(C13)+N(D13)*$D$6+N(E13))</f>
      </c>
      <c r="G13" s="21">
        <f>IF(OR(F13="",$D$8&gt;=1),"",ROUND(F13*(1+$D$7)/(1-$D$8),2))</f>
      </c>
      <c r="H13" s="21">
        <f>IF(G13="","",G13-F13*(1+$D$7))</f>
      </c>
    </row>
    <row r="14" spans="1:8" x14ac:dyDescent="0.25">
      <c r="A14" s="17" t="s">
        <v>144</v>
      </c>
      <c r="B14" s="19" t="s">
        <v>121</v>
      </c>
      <c r="C14" s="20">
        <v>6.75</v>
      </c>
      <c r="D14" s="58">
        <v>0.05</v>
      </c>
      <c r="E14" s="20">
        <v>0</v>
      </c>
      <c r="F14" s="21">
        <f>IF(A14="","",N(C14)+N(D14)*$D$6+N(E14))</f>
      </c>
      <c r="G14" s="21">
        <f>IF(OR(F14="",$D$8&gt;=1),"",ROUND(F14*(1+$D$7)/(1-$D$8),2))</f>
      </c>
      <c r="H14" s="21">
        <f>IF(G14="","",G14-F14*(1+$D$7))</f>
      </c>
    </row>
    <row r="15" spans="1:8" x14ac:dyDescent="0.25">
      <c r="A15" s="17" t="s">
        <v>145</v>
      </c>
      <c r="B15" s="19" t="s">
        <v>113</v>
      </c>
      <c r="C15" s="20">
        <v>7.25</v>
      </c>
      <c r="D15" s="58">
        <v>0.12</v>
      </c>
      <c r="E15" s="20">
        <v>0.35</v>
      </c>
      <c r="F15" s="21">
        <f>IF(A15="","",N(C15)+N(D15)*$D$6+N(E15))</f>
      </c>
      <c r="G15" s="21">
        <f>IF(OR(F15="",$D$8&gt;=1),"",ROUND(F15*(1+$D$7)/(1-$D$8),2))</f>
      </c>
      <c r="H15" s="21">
        <f>IF(G15="","",G15-F15*(1+$D$7))</f>
      </c>
    </row>
    <row r="16" spans="1:8" x14ac:dyDescent="0.25">
      <c r="A16" s="17" t="s">
        <v>146</v>
      </c>
      <c r="B16" s="19" t="s">
        <v>109</v>
      </c>
      <c r="C16" s="20">
        <v>8.95</v>
      </c>
      <c r="D16" s="58">
        <v>0.1</v>
      </c>
      <c r="E16" s="20">
        <v>0.35</v>
      </c>
      <c r="F16" s="21">
        <f>IF(A16="","",N(C16)+N(D16)*$D$6+N(E16))</f>
      </c>
      <c r="G16" s="21">
        <f>IF(OR(F16="",$D$8&gt;=1),"",ROUND(F16*(1+$D$7)/(1-$D$8),2))</f>
      </c>
      <c r="H16" s="21">
        <f>IF(G16="","",G16-F16*(1+$D$7))</f>
      </c>
    </row>
    <row r="17" spans="1:8" x14ac:dyDescent="0.25">
      <c r="A17" s="17" t="s">
        <v>147</v>
      </c>
      <c r="B17" s="19" t="s">
        <v>113</v>
      </c>
      <c r="C17" s="20">
        <v>145</v>
      </c>
      <c r="D17" s="58">
        <v>4</v>
      </c>
      <c r="E17" s="20">
        <v>10</v>
      </c>
      <c r="F17" s="21">
        <f>IF(A17="","",N(C17)+N(D17)*$D$6+N(E17))</f>
      </c>
      <c r="G17" s="21">
        <f>IF(OR(F17="",$D$8&gt;=1),"",ROUND(F17*(1+$D$7)/(1-$D$8),2))</f>
      </c>
      <c r="H17" s="21">
        <f>IF(G17="","",G17-F17*(1+$D$7))</f>
      </c>
    </row>
    <row r="18" spans="1:8" x14ac:dyDescent="0.25">
      <c r="A18" s="17" t="s">
        <v>148</v>
      </c>
      <c r="B18" s="19" t="s">
        <v>113</v>
      </c>
      <c r="C18" s="20">
        <v>400</v>
      </c>
      <c r="D18" s="58">
        <v>9</v>
      </c>
      <c r="E18" s="20">
        <v>20</v>
      </c>
      <c r="F18" s="21">
        <f>IF(A18="","",N(C18)+N(D18)*$D$6+N(E18))</f>
      </c>
      <c r="G18" s="21">
        <f>IF(OR(F18="",$D$8&gt;=1),"",ROUND(F18*(1+$D$7)/(1-$D$8),2))</f>
      </c>
      <c r="H18" s="21">
        <f>IF(G18="","",G18-F18*(1+$D$7))</f>
      </c>
    </row>
    <row r="19" spans="1:8" x14ac:dyDescent="0.25">
      <c r="A19" s="17"/>
      <c r="B19" s="19"/>
      <c r="C19" s="20"/>
      <c r="D19" s="58"/>
      <c r="E19" s="20"/>
      <c r="F19" s="21">
        <f>IF(A19="","",N(C19)+N(D19)*$D$6+N(E19))</f>
      </c>
      <c r="G19" s="21">
        <f>IF(OR(F19="",$D$8&gt;=1),"",ROUND(F19*(1+$D$7)/(1-$D$8),2))</f>
      </c>
      <c r="H19" s="21">
        <f>IF(G19="","",G19-F19*(1+$D$7))</f>
      </c>
    </row>
    <row r="20" spans="1:8" x14ac:dyDescent="0.25">
      <c r="A20" s="17"/>
      <c r="B20" s="19"/>
      <c r="C20" s="20"/>
      <c r="D20" s="58"/>
      <c r="E20" s="20"/>
      <c r="F20" s="21">
        <f>IF(A20="","",N(C20)+N(D20)*$D$6+N(E20))</f>
      </c>
      <c r="G20" s="21">
        <f>IF(OR(F20="",$D$8&gt;=1),"",ROUND(F20*(1+$D$7)/(1-$D$8),2))</f>
      </c>
      <c r="H20" s="21">
        <f>IF(G20="","",G20-F20*(1+$D$7))</f>
      </c>
    </row>
    <row r="21" spans="1:8" x14ac:dyDescent="0.25">
      <c r="A21" s="17"/>
      <c r="B21" s="19"/>
      <c r="C21" s="20"/>
      <c r="D21" s="58"/>
      <c r="E21" s="20"/>
      <c r="F21" s="21">
        <f>IF(A21="","",N(C21)+N(D21)*$D$6+N(E21))</f>
      </c>
      <c r="G21" s="21">
        <f>IF(OR(F21="",$D$8&gt;=1),"",ROUND(F21*(1+$D$7)/(1-$D$8),2))</f>
      </c>
      <c r="H21" s="21">
        <f>IF(G21="","",G21-F21*(1+$D$7))</f>
      </c>
    </row>
    <row r="22" spans="1:8" x14ac:dyDescent="0.25">
      <c r="A22" s="17"/>
      <c r="B22" s="19"/>
      <c r="C22" s="20"/>
      <c r="D22" s="58"/>
      <c r="E22" s="20"/>
      <c r="F22" s="21">
        <f>IF(A22="","",N(C22)+N(D22)*$D$6+N(E22))</f>
      </c>
      <c r="G22" s="21">
        <f>IF(OR(F22="",$D$8&gt;=1),"",ROUND(F22*(1+$D$7)/(1-$D$8),2))</f>
      </c>
      <c r="H22" s="21">
        <f>IF(G22="","",G22-F22*(1+$D$7))</f>
      </c>
    </row>
    <row r="23" spans="1:8" x14ac:dyDescent="0.25">
      <c r="A23" s="17"/>
      <c r="B23" s="19"/>
      <c r="C23" s="20"/>
      <c r="D23" s="58"/>
      <c r="E23" s="20"/>
      <c r="F23" s="21">
        <f>IF(A23="","",N(C23)+N(D23)*$D$6+N(E23))</f>
      </c>
      <c r="G23" s="21">
        <f>IF(OR(F23="",$D$8&gt;=1),"",ROUND(F23*(1+$D$7)/(1-$D$8),2))</f>
      </c>
      <c r="H23" s="21">
        <f>IF(G23="","",G23-F23*(1+$D$7))</f>
      </c>
    </row>
    <row r="24" spans="1:8" x14ac:dyDescent="0.25">
      <c r="A24" s="17"/>
      <c r="B24" s="19"/>
      <c r="C24" s="20"/>
      <c r="D24" s="58"/>
      <c r="E24" s="20"/>
      <c r="F24" s="21">
        <f>IF(A24="","",N(C24)+N(D24)*$D$6+N(E24))</f>
      </c>
      <c r="G24" s="21">
        <f>IF(OR(F24="",$D$8&gt;=1),"",ROUND(F24*(1+$D$7)/(1-$D$8),2))</f>
      </c>
      <c r="H24" s="21">
        <f>IF(G24="","",G24-F24*(1+$D$7))</f>
      </c>
    </row>
    <row r="26" ht="44" customHeight="1" spans="1:8" x14ac:dyDescent="0.25">
      <c r="A26" s="36" t="s">
        <v>149</v>
      </c>
      <c r="B26" s="36"/>
      <c r="C26" s="36"/>
      <c r="D26" s="36"/>
      <c r="E26" s="36"/>
      <c r="F26" s="36"/>
      <c r="G26" s="36"/>
      <c r="H26" s="36"/>
    </row>
    <row r="28" ht="32" customHeight="1" spans="1:8" x14ac:dyDescent="0.25">
      <c r="A28" s="36" t="s">
        <v>150</v>
      </c>
      <c r="B28" s="36"/>
      <c r="C28" s="36"/>
      <c r="D28" s="36"/>
      <c r="E28" s="36"/>
      <c r="F28" s="36"/>
      <c r="G28" s="36"/>
      <c r="H28" s="36"/>
    </row>
    <row r="30" ht="26" customHeight="1" spans="1:8" x14ac:dyDescent="0.25">
      <c r="A30" s="37" t="s">
        <v>151</v>
      </c>
      <c r="B30" s="37"/>
      <c r="C30" s="37"/>
      <c r="D30" s="37"/>
      <c r="E30" s="37"/>
      <c r="F30" s="37"/>
      <c r="G30" s="37"/>
      <c r="H30" s="37"/>
    </row>
  </sheetData>
  <mergeCells count="6">
    <mergeCell ref="A6:C6"/>
    <mergeCell ref="A7:C7"/>
    <mergeCell ref="A8:C8"/>
    <mergeCell ref="A26:H26"/>
    <mergeCell ref="A28:H28"/>
    <mergeCell ref="A30:H30"/>
  </mergeCells>
  <hyperlinks>
    <hyperlink ref="A30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buildworkpro.com/templates&amp;C&amp;8&amp;K8B93A1Unit Prices&amp;R&amp;8&amp;K8B93A1Page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152</v>
      </c>
    </row>
    <row r="2" ht="6" customHeight="1" spans="1:2" x14ac:dyDescent="0.25">
      <c r="A2" s="4"/>
      <c r="B2" s="4"/>
    </row>
    <row r="4" ht="45" customHeight="1" spans="1:2" x14ac:dyDescent="0.25">
      <c r="A4" s="59" t="s">
        <v>153</v>
      </c>
      <c r="B4" s="60" t="s">
        <v>154</v>
      </c>
    </row>
    <row r="5" ht="30" customHeight="1" spans="1:2" x14ac:dyDescent="0.25">
      <c r="A5" s="59" t="s">
        <v>155</v>
      </c>
      <c r="B5" s="60" t="s">
        <v>156</v>
      </c>
    </row>
    <row r="6" ht="30" customHeight="1" spans="1:2" x14ac:dyDescent="0.25">
      <c r="A6" s="59" t="s">
        <v>157</v>
      </c>
      <c r="B6" s="60" t="s">
        <v>158</v>
      </c>
    </row>
    <row r="7" ht="30" customHeight="1" spans="1:2" x14ac:dyDescent="0.25">
      <c r="A7" s="59" t="s">
        <v>159</v>
      </c>
      <c r="B7" s="60" t="s">
        <v>160</v>
      </c>
    </row>
    <row r="8" ht="45" customHeight="1" spans="1:2" x14ac:dyDescent="0.25">
      <c r="A8" s="59" t="s">
        <v>161</v>
      </c>
      <c r="B8" s="60" t="s">
        <v>162</v>
      </c>
    </row>
    <row r="9" ht="30" customHeight="1" spans="1:2" x14ac:dyDescent="0.25">
      <c r="A9" s="59" t="s">
        <v>163</v>
      </c>
      <c r="B9" s="60" t="s">
        <v>164</v>
      </c>
    </row>
    <row r="11" spans="2:2" x14ac:dyDescent="0.25">
      <c r="B11" s="7" t="s">
        <v>165</v>
      </c>
    </row>
    <row r="12" ht="30" customHeight="1" spans="1:2" x14ac:dyDescent="0.25">
      <c r="A12" s="61" t="s">
        <v>166</v>
      </c>
      <c r="B12" s="62" t="s">
        <v>167</v>
      </c>
    </row>
    <row r="13" ht="30" customHeight="1" spans="1:2" x14ac:dyDescent="0.25">
      <c r="A13" s="61" t="s">
        <v>166</v>
      </c>
      <c r="B13" s="62" t="s">
        <v>168</v>
      </c>
    </row>
    <row r="14" ht="30" customHeight="1" spans="1:2" x14ac:dyDescent="0.25">
      <c r="A14" s="61" t="s">
        <v>166</v>
      </c>
      <c r="B14" s="62" t="s">
        <v>169</v>
      </c>
    </row>
    <row r="15" ht="18" customHeight="1" spans="1:2" x14ac:dyDescent="0.25">
      <c r="A15" s="61" t="s">
        <v>166</v>
      </c>
      <c r="B15" s="62" t="s">
        <v>170</v>
      </c>
    </row>
    <row r="17" ht="44" customHeight="1" spans="1:2" x14ac:dyDescent="0.25">
      <c r="A17" s="36" t="s">
        <v>171</v>
      </c>
      <c r="B17" s="36"/>
    </row>
    <row r="18" spans="2:2" x14ac:dyDescent="0.25">
      <c r="B18" s="63" t="s">
        <v>172</v>
      </c>
    </row>
    <row r="20" ht="78" customHeight="1" spans="1:2" x14ac:dyDescent="0.25">
      <c r="A20" s="37" t="s">
        <v>173</v>
      </c>
      <c r="B20" s="37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Estimate</vt:lpstr>
      <vt:lpstr>Fence Takeoff</vt:lpstr>
      <vt:lpstr>Unit Prices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Fence Estimate Template</dc:title>
  <dc:subject>Fence Estimate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