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 sheetId="2" name="Site Takeoff" state="visible" r:id="rId5"/>
    <sheet sheetId="3" name="Plants and Irrigation" state="visible" r:id="rId6"/>
    <sheet sheetId="4" name="Unit Prices" state="visible" r:id="rId7"/>
    <sheet sheetId="5" name="How to Use" state="visible" r:id="rId8"/>
  </sheets>
  <definedNames>
    <definedName name="_xlnm.Print_Area" localSheetId="0">'Estimate'!$A1:$G82</definedName>
  </definedNames>
  <calcPr calcId="171027" fullCalcOnLoad="1"/>
</workbook>
</file>

<file path=xl/sharedStrings.xml><?xml version="1.0" encoding="utf-8"?>
<sst xmlns="http://schemas.openxmlformats.org/spreadsheetml/2006/main" count="292" uniqueCount="220">
  <si>
    <t>Landscaping Estimate</t>
  </si>
  <si>
    <t>Amber = your inputs</t>
  </si>
  <si>
    <t>Customer-facing estimate by phase — site prep, planting, sod, mulch, irrigation — with tax, deposit and balance computed. Print fits one page.</t>
  </si>
  <si>
    <t>Amber cells are yours to fill in. Everything else calculates.</t>
  </si>
  <si>
    <t>YOUR COMPANY</t>
  </si>
  <si>
    <t>ESTIMATE</t>
  </si>
  <si>
    <t>Company</t>
  </si>
  <si>
    <t>Estimate no.</t>
  </si>
  <si>
    <t>Address</t>
  </si>
  <si>
    <t>Date</t>
  </si>
  <si>
    <t>Phone / email / license</t>
  </si>
  <si>
    <t>Valid until</t>
  </si>
  <si>
    <t>PREPARED FOR</t>
  </si>
  <si>
    <t>JOB</t>
  </si>
  <si>
    <t>Customer</t>
  </si>
  <si>
    <t>Job address</t>
  </si>
  <si>
    <t>Estimated start</t>
  </si>
  <si>
    <t>Phone / email</t>
  </si>
  <si>
    <t>Prepared by</t>
  </si>
  <si>
    <t>JOB SPECS</t>
  </si>
  <si>
    <t>Lawn / beds</t>
  </si>
  <si>
    <t>Soil prep</t>
  </si>
  <si>
    <t>Bed mulch</t>
  </si>
  <si>
    <t>Irrigation</t>
  </si>
  <si>
    <t>Plant warranty</t>
  </si>
  <si>
    <t>SCOPE OF WORK</t>
  </si>
  <si>
    <t>#</t>
  </si>
  <si>
    <t>DESCRIPTION</t>
  </si>
  <si>
    <t>QTY</t>
  </si>
  <si>
    <t>UNIT</t>
  </si>
  <si>
    <t>UNIT PRICE</t>
  </si>
  <si>
    <t>TAX?</t>
  </si>
  <si>
    <t>AMOUNT</t>
  </si>
  <si>
    <t>SITE PREP &amp; GRADING</t>
  </si>
  <si>
    <t/>
  </si>
  <si>
    <t>Site prep &amp; grading subtotal</t>
  </si>
  <si>
    <t>PLANTING, SOD &amp; MULCH</t>
  </si>
  <si>
    <t>Planting, sod &amp; mulch subtotal</t>
  </si>
  <si>
    <t>IRRIGATION, EDGING &amp; CLEANUP</t>
  </si>
  <si>
    <t>Irrigation, edging &amp; cleanup subtotal</t>
  </si>
  <si>
    <t>Subtotal</t>
  </si>
  <si>
    <t>Taxable amount (lines marked Y)</t>
  </si>
  <si>
    <t>Sales tax — enter your rate (0% if tax is in your prices) →</t>
  </si>
  <si>
    <t>ESTIMATE TOTAL</t>
  </si>
  <si>
    <t>Deposit due on acceptance — enter % →</t>
  </si>
  <si>
    <t>Balance due on completion</t>
  </si>
  <si>
    <t>OPT.</t>
  </si>
  <si>
    <t>OPTIONAL ITEMS — PRICED SEPARATELY, NOT IN THE TOTAL</t>
  </si>
  <si>
    <t>ADD</t>
  </si>
  <si>
    <t>A</t>
  </si>
  <si>
    <t>B</t>
  </si>
  <si>
    <t>C</t>
  </si>
  <si>
    <t>TERMS — DEPOSIT, PAYMENT, SPRINKLER REPAIRS, EXCLUSIONS, PLANT WARRANTY</t>
  </si>
  <si>
    <t>ACCEPTED BY (CUSTOMER)</t>
  </si>
  <si>
    <t>ESTIMATED BY</t>
  </si>
  <si>
    <t>SIGNATURE</t>
  </si>
  <si>
    <t>PRINTED NAME / TITLE</t>
  </si>
  <si>
    <t>DATE</t>
  </si>
  <si>
    <t>Based on site measurements. Buried debris, rock and broken sprinkler lines are priced by written change order first. Check your state’s contract and deposit rules. Not legal advice.</t>
  </si>
  <si>
    <t>Free template by BuildWorkPro — buildworkpro.com/templates.</t>
  </si>
  <si>
    <t>Site Takeoff</t>
  </si>
  <si>
    <t>Lawn and bed zones → turf removal, sod pallets, compost, soil and mulch yards, and edging. Curved zone? Enter its measured area instead of length × width.</t>
  </si>
  <si>
    <t>ZONE</t>
  </si>
  <si>
    <t>LAWN OR BED</t>
  </si>
  <si>
    <t>LENGTH (FT)</t>
  </si>
  <si>
    <t>WIDTH (FT)</t>
  </si>
  <si>
    <t>OR MEASURED AREA (SQ FT)</t>
  </si>
  <si>
    <t>AREA (SQ FT)</t>
  </si>
  <si>
    <t>STRIP TURF?</t>
  </si>
  <si>
    <t>Front lawn</t>
  </si>
  <si>
    <t>Lawn</t>
  </si>
  <si>
    <t>Y</t>
  </si>
  <si>
    <t>North side lawn</t>
  </si>
  <si>
    <t>Foundation bed (rock bed, cleaned out)</t>
  </si>
  <si>
    <t>Bed</t>
  </si>
  <si>
    <t>N</t>
  </si>
  <si>
    <t>Entry bed along the walk</t>
  </si>
  <si>
    <t>Corner bed — curved, measured</t>
  </si>
  <si>
    <t>Total work area (sq ft)</t>
  </si>
  <si>
    <t>Lawn — new sod (sq ft)</t>
  </si>
  <si>
    <t>Beds (sq ft)</t>
  </si>
  <si>
    <t>Existing turf to strip — zones marked Y (sq ft)</t>
  </si>
  <si>
    <t>ASSUMPTIONS — CHECK YOUR GROWER AND SUPPLIER</t>
  </si>
  <si>
    <t>Sod — sq ft per pallet (varies by grower and farm; ask when you order)</t>
  </si>
  <si>
    <t>Sod waste — cuts at curves, walks and bed lines</t>
  </si>
  <si>
    <t>Sod cutter depth — inches of turf and soil removed</t>
  </si>
  <si>
    <t>Round bulk orders up to (cubic yards — ask your yard)</t>
  </si>
  <si>
    <t>Steel edging — feet per piece (check your supplier)</t>
  </si>
  <si>
    <t>Edging overlap at joints and waste</t>
  </si>
  <si>
    <t>BULK MATERIAL</t>
  </si>
  <si>
    <t>SPREAD OVER</t>
  </si>
  <si>
    <t>DEPTH (IN)</t>
  </si>
  <si>
    <t>OVERAGE</t>
  </si>
  <si>
    <t>NET CY</t>
  </si>
  <si>
    <t>ORDER CY</t>
  </si>
  <si>
    <t>Compost — tilled into lawn and beds</t>
  </si>
  <si>
    <t>All</t>
  </si>
  <si>
    <t>Garden soil blend — beds</t>
  </si>
  <si>
    <t>Beds</t>
  </si>
  <si>
    <t>Shredded wood mulch — beds</t>
  </si>
  <si>
    <t>LINEAR MEASUREMENTS (FT)</t>
  </si>
  <si>
    <t>Edging — every lawn-to-bed edge</t>
  </si>
  <si>
    <t>ORDER QUANTITIES</t>
  </si>
  <si>
    <t>QUANTITY</t>
  </si>
  <si>
    <t>Turf to strip and haul off</t>
  </si>
  <si>
    <t>SF</t>
  </si>
  <si>
    <t>Stripped sod and soil to haul, before swell — size the trailer or dumpster</t>
  </si>
  <si>
    <t>CY</t>
  </si>
  <si>
    <t>Sod — measured lawn (the quantity the customer sees)</t>
  </si>
  <si>
    <t>Sod to order, with waste</t>
  </si>
  <si>
    <t>Sod pallets — a partial pallet shows as a decimal</t>
  </si>
  <si>
    <t>PAL</t>
  </si>
  <si>
    <t>Full pallets, if your grower sells only by the pallet</t>
  </si>
  <si>
    <t>Soil prep and fine grade — lawn plus beds</t>
  </si>
  <si>
    <t>Steel edging, with overlap</t>
  </si>
  <si>
    <t>LF</t>
  </si>
  <si>
    <t>Steel edging pieces</t>
  </si>
  <si>
    <t>PC</t>
  </si>
  <si>
    <t>Cubic yards = area (sq ft) × depth (in) ÷ 324. One cubic yard covers 324 sq ft at 1 in. deep, 108 sq ft at 3 in. Price sod on the measured lawn and keep the cutting waste in your unit price. Call 811 before you dig: it marks public utilities, not private sprinkler, lighting or gas lines.</t>
  </si>
  <si>
    <t>Free template by BuildWorkPro — buildworkpro.com/templates. Quantities are estimates; confirm pallet size and coverage with your supplier.</t>
  </si>
  <si>
    <t>Plants and Irrigation</t>
  </si>
  <si>
    <t>Plant list → counts by container size and drip emitters. Enter a count, or a massed area and spacing. Zone list → heads, pipe and drip tubing.</t>
  </si>
  <si>
    <t>PLANT — BED</t>
  </si>
  <si>
    <t>SIZE</t>
  </si>
  <si>
    <t>COUNT</t>
  </si>
  <si>
    <t>OR MASSED AREA (SQ FT)</t>
  </si>
  <si>
    <t>SPACING (IN. O.C.)</t>
  </si>
  <si>
    <t>LAYOUT</t>
  </si>
  <si>
    <t>PLANTS</t>
  </si>
  <si>
    <t>Crabapple, 1.5 in. caliper — corner bed</t>
  </si>
  <si>
    <t>Tree B&amp;B</t>
  </si>
  <si>
    <t>Dwarf rabbitbrush — corner bed</t>
  </si>
  <si>
    <t>5 gal</t>
  </si>
  <si>
    <t>Fernbush — foundation bed</t>
  </si>
  <si>
    <t>Blue mist spirea — foundation bed</t>
  </si>
  <si>
    <t>Little bluestem, massed — corner bed</t>
  </si>
  <si>
    <t>1 gal</t>
  </si>
  <si>
    <t>Square</t>
  </si>
  <si>
    <t>Catmint — entry bed</t>
  </si>
  <si>
    <t>Penstemon — entry and corner beds</t>
  </si>
  <si>
    <t>PLANTS BY CONTAINER SIZE</t>
  </si>
  <si>
    <t>EMITTERS PER PLANT</t>
  </si>
  <si>
    <t>DRIP EMITTERS</t>
  </si>
  <si>
    <t>2 gal</t>
  </si>
  <si>
    <t>15 gal</t>
  </si>
  <si>
    <t>Total plants and emitters</t>
  </si>
  <si>
    <t>Emitters per plant are a starting point. Size them to your drip design, the emitter maker’s flow rates and the soil.</t>
  </si>
  <si>
    <t>ASSUMPTIONS — CHECK YOUR SUPPLIER</t>
  </si>
  <si>
    <t>Pipe and tubing overage — bends, fittings, tie-ins</t>
  </si>
  <si>
    <t>1/2 in. drip tubing — feet per roll</t>
  </si>
  <si>
    <t>IRRIGATION ZONE</t>
  </si>
  <si>
    <t>TYPE</t>
  </si>
  <si>
    <t>WORK</t>
  </si>
  <si>
    <t>HEADS TO ADD OR MOVE</t>
  </si>
  <si>
    <t>PIPE OR TUBING (LF)</t>
  </si>
  <si>
    <t>Zone 1 — front lawn</t>
  </si>
  <si>
    <t>Spray</t>
  </si>
  <si>
    <t>Modify</t>
  </si>
  <si>
    <t>Zone 2 — north side lawn</t>
  </si>
  <si>
    <t>Zone 3 — foundation and entry beds</t>
  </si>
  <si>
    <t>Drip</t>
  </si>
  <si>
    <t>Convert</t>
  </si>
  <si>
    <t>Zone 4 — corner bed</t>
  </si>
  <si>
    <t>Drip zones to convert or add — filter and pressure-regulator kits</t>
  </si>
  <si>
    <t>ZN</t>
  </si>
  <si>
    <t>New valves — zones marked New</t>
  </si>
  <si>
    <t>EA</t>
  </si>
  <si>
    <t>Spray or rotor heads to add or move</t>
  </si>
  <si>
    <t>Lateral pipe for spray and rotor zones, with overage</t>
  </si>
  <si>
    <t>Drip tubing, with overage</t>
  </si>
  <si>
    <t>Drip tubing rolls</t>
  </si>
  <si>
    <t>RL</t>
  </si>
  <si>
    <t>Drip emitters — from the plant list</t>
  </si>
  <si>
    <t>Plants from spacing = area × 144 ÷ spacing² (inches) on a square grid; offset (triangular) rows take about 15% more. Tip: flag every sprinkler head and valve box before the sod cutter runs, and price repairs to the old system as a stated hourly rate in your terms.</t>
  </si>
  <si>
    <t>Free template by BuildWorkPro — buildworkpro.com/templates. Quantities are estimates; confirm your drip design and local backflow rules.</t>
  </si>
  <si>
    <t>Unit Price Builder</t>
  </si>
  <si>
    <t>Internal — do not send. Builds each selling price from cost: material + labor + other, then overhead, then profit as a margin on price.</t>
  </si>
  <si>
    <t>Loaded labor rate ($/hr — wage + taxes + insurance + benefits)</t>
  </si>
  <si>
    <t>Overhead (% of cost — office, trucks, insurance, estimating)</t>
  </si>
  <si>
    <t>Profit margin (% of PRICE, not markup on cost)</t>
  </si>
  <si>
    <t>ITEM</t>
  </si>
  <si>
    <t>MATERIAL $/UNIT</t>
  </si>
  <si>
    <t>LABOR HRS/UNIT</t>
  </si>
  <si>
    <t>OTHER $/UNIT</t>
  </si>
  <si>
    <t>COST $/UNIT</t>
  </si>
  <si>
    <t>PRICE $/UNIT</t>
  </si>
  <si>
    <t>PROFIT $/UNIT</t>
  </si>
  <si>
    <t>Strip turf with sod cutter, incl. disposal</t>
  </si>
  <si>
    <t>Soil prep: 1 in. compost tilled 6 in., fine grade</t>
  </si>
  <si>
    <t>Bluegrass sod, installed, incl. waste</t>
  </si>
  <si>
    <t>Shrub, 5-gal, planted</t>
  </si>
  <si>
    <t>Perennial or grass, 1-gal, planted</t>
  </si>
  <si>
    <t>Shredded wood mulch, placed</t>
  </si>
  <si>
    <t>Steel edging, 1/8 × 4 in., staked</t>
  </si>
  <si>
    <t>Spray-to-drip zone conversion</t>
  </si>
  <si>
    <t>Labor hours per unit come from your own crews: divide the hours a crew spent by the square feet, yards or plants it installed on your last few jobs. Material is delivered cost; "other" covers equipment rental, dump fees, delivery and consumables per unit.</t>
  </si>
  <si>
    <t>Price = cost × (1 + overhead) ÷ (1 − margin). A 15% markup on cost is only a 13% margin on price — the Markup vs Margin explanation is at buildworkpro.com/blog/construction-markup-vs-margin/.</t>
  </si>
  <si>
    <t>Free template by BuildWorkPro — buildworkpro.com/templates. Internal pricing sheet; copy the Price $/unit into the Estimate sheet.</t>
  </si>
  <si>
    <t>How to use the Landscaping Estimate Template</t>
  </si>
  <si>
    <t>1.</t>
  </si>
  <si>
    <t>Measure the yard on the Site Takeoff sheet: list each lawn and bed zone with its length and width, or its measured area if it is curved, and mark the zones where turf comes out. Lawn, bed, turf-removal and sod quantities compute.</t>
  </si>
  <si>
    <t>2.</t>
  </si>
  <si>
    <t>Set the compost, soil and mulch depths in the bulk table and the sod pallet size from your grower, then enter the edging length. Order yards, pallets and edging pieces calculate.</t>
  </si>
  <si>
    <t>3.</t>
  </si>
  <si>
    <t>On the Plants and Irrigation sheet, list the plants with a count, or a massed area and spacing, then each irrigation zone with its type, heads and pipe. Plants by container size, drip emitters, heads, pipe and tubing compute.</t>
  </si>
  <si>
    <t>4.</t>
  </si>
  <si>
    <t>Build your selling prices on the Unit Prices sheet: material, labor hours and other cost per unit, your loaded labor rate, overhead, and profit as a margin on price.</t>
  </si>
  <si>
    <t>5.</t>
  </si>
  <si>
    <t>On the Estimate sheet, fill in the customer and the job specs, then enter line items under each phase with quantity, unit and unit price. Mark taxable lines Y and enter your rate, or leave tax at 0% if it is in your prices. Set the deposit.</t>
  </si>
  <si>
    <t>6.</t>
  </si>
  <si>
    <t>List optional items such as a paver walk or a smart controller outside the total, write your terms with the sprinkler-repair rate and plant warranty, then print or save as PDF and get the signature and deposit before you order plants.</t>
  </si>
  <si>
    <t>TIPS FROM THE FIELD</t>
  </si>
  <si>
    <t>•</t>
  </si>
  <si>
    <t>Price sod on the measured lawn and keep the cutting waste in your unit price. The customer pays for the lawn they get, and the takeoff still orders the extra.</t>
  </si>
  <si>
    <t>Put an hourly rate for repairs to the existing sprinkler system in your terms. Old systems break when you trench and cut sod, and a stated rate turns the fix into a quick approval instead of an argument.</t>
  </si>
  <si>
    <t>Flag every sprinkler head and valve box before the sod cutter runs, and call 811 before any digging. 811 does not mark private lines such as sprinklers, landscape lighting or gas to a grill.</t>
  </si>
  <si>
    <t>Tie the plant warranty to working irrigation and a written watering schedule. First-season plant losses usually come down to watering, so the terms should say who is responsible for it.</t>
  </si>
  <si>
    <t>In BuildWorkPro every estimate is a bid built from line items priced from your product catalog, with margin and overhead applied as rates. It goes out as a branded PDF for e-signature and converts into a project when the customer accepts.</t>
  </si>
  <si>
    <t>https://buildworkpro.com/features/construction-bidding/</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</si>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</sst>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mmm d, yyyy"/>
    <numFmt numFmtId="165" formatCode="&quot;$&quot;#,##0.00;[Red]-&quot;$&quot;#,##0.00;&quot;&quot;"/>
    <numFmt numFmtId="166" formatCode="&quot;$&quot;#,##0.00;[Red]-&quot;$&quot;#,##0.00"/>
    <numFmt numFmtId="167" formatCode="0.0%"/>
    <numFmt numFmtId="168" formatCode="#,##0.0;-#,##0.0;&quot;&quot;"/>
    <numFmt numFmtId="169" formatCode="#,##0;-#,##0;&quot;&quot;"/>
    <numFmt numFmtId="170" formatCode="0.0"/>
    <numFmt numFmtId="171" formatCode="0.0;-0.0;&quot;&quot;"/>
    <numFmt numFmtId="172" formatCode="0.0%;-0.0%;&quot;&quot;"/>
    <numFmt numFmtId="173" formatCode="0;-0;&quot;&quot;"/>
    <numFmt numFmtId="174" formatCode="0.0##;-0.0##;&quot;&quot;"/>
  </numFmts>
  <fonts count="21"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4A5260"/>
      <sz val="7.5"/>
      <name val="Calibri"/>
    </font>
    <font>
      <b/>
      <color rgb="FF1B1F24"/>
      <sz val="8"/>
      <name val="Calibri"/>
    </font>
    <font>
      <color rgb="FF8B93A1"/>
      <sz val="10"/>
      <name val="Calibri"/>
    </font>
    <font>
      <b/>
      <color rgb="FF1B1F24"/>
      <sz val="9"/>
      <name val="Calibri"/>
    </font>
    <font>
      <b/>
      <color rgb="FF1B1F24"/>
      <sz val="10"/>
      <name val="Calibri"/>
    </font>
    <font>
      <b/>
      <sz val="12"/>
      <name val="Calibri"/>
    </font>
    <font>
      <b/>
      <color rgb="FF4A5260"/>
      <sz val="8"/>
      <name val="Calibri"/>
    </font>
    <font>
      <color rgb="FF8B93A1"/>
      <sz val="7"/>
      <name val="Calibri"/>
    </font>
    <font>
      <color rgb="FF8B93A1"/>
      <sz val="8"/>
      <name val="Calibri"/>
    </font>
    <font>
      <color rgb="FF4A5260"/>
      <sz val="9.5"/>
      <name val="Calibri"/>
    </font>
    <font>
      <color rgb="FF1B1F24"/>
      <sz val="9.5"/>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9">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1B1F24"/>
      </bottom>
      <diagonal/>
    </border>
    <border>
      <left/>
      <right/>
      <top/>
      <bottom style="thin">
        <color rgb="FFD7DCE3"/>
      </bottom>
      <diagonal/>
    </border>
    <border>
      <left/>
      <right/>
      <top style="thin">
        <color rgb="FF4A5260"/>
      </top>
      <bottom style="thin">
        <color rgb="FFD7DCE3"/>
      </bottom>
      <diagonal/>
    </border>
    <border>
      <left/>
      <right/>
      <top style="medium">
        <color rgb="FF1B1F24"/>
      </top>
      <bottom style="thin">
        <color rgb="FFD7DCE3"/>
      </bottom>
      <diagonal/>
    </border>
    <border>
      <left style="medium">
        <color rgb="FF2563EB"/>
      </left>
      <right/>
      <top/>
      <bottom/>
      <diagonal/>
    </border>
  </borders>
  <cellStyleXfs count="1">
    <xf numFmtId="0" fontId="0" fillId="0" borderId="0"/>
  </cellStyleXfs>
  <cellXfs count="66">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0" fontId="4" fillId="2" borderId="2" xfId="0" applyFont="1" applyFill="1" applyBorder="1" applyAlignment="1">
      <alignment horizontal="left" vertical="center" wrapText="1"/>
    </xf>
    <xf numFmtId="0" fontId="8" fillId="3" borderId="3" xfId="0" applyFont="1" applyFill="1" applyBorder="1" applyAlignment="1">
      <alignment horizontal="center" vertical="bottom" wrapText="1"/>
    </xf>
    <xf numFmtId="0" fontId="8" fillId="3" borderId="3" xfId="0" applyFont="1" applyFill="1" applyBorder="1" applyAlignment="1">
      <alignment horizontal="left" vertical="bottom" wrapText="1"/>
    </xf>
    <xf numFmtId="0" fontId="8" fillId="3" borderId="3" xfId="0" applyFont="1" applyFill="1" applyBorder="1" applyAlignment="1">
      <alignment horizontal="right" vertical="bottom" wrapText="1"/>
    </xf>
    <xf numFmtId="0" fontId="9" fillId="0" borderId="4" xfId="0" applyFont="1" applyBorder="1" applyAlignment="1">
      <alignment vertical="bottom"/>
    </xf>
    <xf numFmtId="0" fontId="10" fillId="0" borderId="5" xfId="0" applyFont="1" applyBorder="1" applyAlignment="1">
      <alignment horizontal="center" vertical="center"/>
    </xf>
    <xf numFmtId="0" fontId="4" fillId="2" borderId="5" xfId="0" applyFont="1" applyFill="1" applyBorder="1" applyAlignment="1">
      <alignment horizontal="left" vertical="center" wrapText="1"/>
    </xf>
    <xf numFmtId="4" fontId="4" fillId="2" borderId="5" xfId="0" applyNumberFormat="1" applyFont="1" applyFill="1" applyBorder="1" applyAlignment="1">
      <alignment horizontal="right" vertical="center"/>
    </xf>
    <xf numFmtId="0" fontId="4" fillId="2" borderId="5" xfId="0" applyFont="1" applyFill="1" applyBorder="1" applyAlignment="1">
      <alignment horizontal="center" vertical="center"/>
    </xf>
    <xf numFmtId="165" fontId="4" fillId="2" borderId="5" xfId="0" applyNumberFormat="1" applyFont="1" applyFill="1" applyBorder="1" applyAlignment="1">
      <alignment horizontal="right" vertical="center"/>
    </xf>
    <xf numFmtId="165" fontId="4" fillId="0" borderId="5" xfId="0" applyNumberFormat="1" applyFont="1" applyBorder="1" applyAlignment="1">
      <alignment horizontal="right" vertical="center"/>
    </xf>
    <xf numFmtId="0" fontId="4" fillId="0" borderId="5" xfId="0" applyFont="1" applyBorder="1" applyAlignment="1">
      <alignment horizontal="left" vertical="center"/>
    </xf>
    <xf numFmtId="0" fontId="11" fillId="0" borderId="5" xfId="0" applyFont="1" applyBorder="1" applyAlignment="1">
      <alignment horizontal="left" vertical="center"/>
    </xf>
    <xf numFmtId="166" fontId="12" fillId="0" borderId="6" xfId="0" applyNumberFormat="1" applyFont="1" applyBorder="1" applyAlignment="1">
      <alignment horizontal="right" vertical="center"/>
    </xf>
    <xf numFmtId="0" fontId="12" fillId="0" borderId="7" xfId="0" applyFont="1" applyBorder="1" applyAlignment="1">
      <alignment horizontal="left" vertical="center"/>
    </xf>
    <xf numFmtId="166" fontId="12" fillId="0" borderId="7" xfId="0" applyNumberFormat="1" applyFont="1" applyBorder="1" applyAlignment="1">
      <alignment horizontal="right" vertical="center"/>
    </xf>
    <xf numFmtId="0" fontId="7" fillId="0" borderId="0" xfId="0" applyFont="1" applyAlignment="1">
      <alignment horizontal="left" vertical="top"/>
    </xf>
    <xf numFmtId="166" fontId="2" fillId="0" borderId="0" xfId="0" applyNumberFormat="1" applyFont="1" applyAlignment="1">
      <alignment horizontal="right" vertical="center"/>
    </xf>
    <xf numFmtId="10" fontId="4" fillId="2" borderId="2" xfId="0" applyNumberFormat="1" applyFont="1" applyFill="1" applyBorder="1" applyAlignment="1">
      <alignment horizontal="right" vertical="center"/>
    </xf>
    <xf numFmtId="166" fontId="4" fillId="0" borderId="0" xfId="0" applyNumberFormat="1" applyFont="1" applyAlignment="1">
      <alignment horizontal="right" vertical="center"/>
    </xf>
    <xf numFmtId="166" fontId="13" fillId="0" borderId="7" xfId="0" applyNumberFormat="1" applyFont="1" applyBorder="1" applyAlignment="1">
      <alignment horizontal="right" vertical="center"/>
    </xf>
    <xf numFmtId="167" fontId="4" fillId="2" borderId="2" xfId="0" applyNumberFormat="1" applyFont="1" applyFill="1" applyBorder="1" applyAlignment="1">
      <alignment horizontal="right" vertical="center"/>
    </xf>
    <xf numFmtId="0" fontId="14" fillId="0" borderId="0" xfId="0" applyFont="1"/>
    <xf numFmtId="0" fontId="4" fillId="0" borderId="4" xfId="0" applyFont="1" applyBorder="1"/>
    <xf numFmtId="0" fontId="15" fillId="0" borderId="0" xfId="0" applyFont="1"/>
    <xf numFmtId="0" fontId="7" fillId="3" borderId="8" xfId="0" applyFont="1" applyFill="1" applyBorder="1" applyAlignment="1">
      <alignment vertical="center" wrapText="1" indent="1"/>
    </xf>
    <xf numFmtId="0" fontId="16" fillId="0" borderId="0" xfId="0" applyFont="1" applyAlignment="1">
      <alignment vertical="top" wrapText="1"/>
    </xf>
    <xf numFmtId="0" fontId="4" fillId="2" borderId="5" xfId="0" applyFont="1" applyFill="1" applyBorder="1" applyAlignment="1">
      <alignment horizontal="left" vertical="center"/>
    </xf>
    <xf numFmtId="168" fontId="4" fillId="2" borderId="5" xfId="0" applyNumberFormat="1" applyFont="1" applyFill="1" applyBorder="1" applyAlignment="1">
      <alignment horizontal="right" vertical="center"/>
    </xf>
    <xf numFmtId="169" fontId="4" fillId="2" borderId="5" xfId="0" applyNumberFormat="1" applyFont="1" applyFill="1" applyBorder="1" applyAlignment="1">
      <alignment horizontal="right" vertical="center"/>
    </xf>
    <xf numFmtId="169" fontId="4" fillId="0" borderId="5" xfId="0" applyNumberFormat="1" applyFont="1" applyBorder="1" applyAlignment="1">
      <alignment horizontal="right" vertical="center"/>
    </xf>
    <xf numFmtId="3" fontId="12" fillId="0" borderId="7" xfId="0" applyNumberFormat="1" applyFont="1" applyBorder="1" applyAlignment="1">
      <alignment horizontal="right" vertical="center"/>
    </xf>
    <xf numFmtId="0" fontId="17" fillId="0" borderId="0" xfId="0" applyFont="1" applyAlignment="1">
      <alignment horizontal="left" vertical="top"/>
    </xf>
    <xf numFmtId="3" fontId="4" fillId="0" borderId="0" xfId="0" applyNumberFormat="1" applyFont="1" applyAlignment="1">
      <alignment horizontal="right" vertical="center"/>
    </xf>
    <xf numFmtId="3" fontId="4" fillId="2" borderId="2" xfId="0" applyNumberFormat="1" applyFont="1" applyFill="1" applyBorder="1" applyAlignment="1">
      <alignment horizontal="right" vertical="center"/>
    </xf>
    <xf numFmtId="170" fontId="4" fillId="2" borderId="2"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71" fontId="4" fillId="2" borderId="5" xfId="0" applyNumberFormat="1" applyFont="1" applyFill="1" applyBorder="1" applyAlignment="1">
      <alignment horizontal="right" vertical="center"/>
    </xf>
    <xf numFmtId="172" fontId="4" fillId="2" borderId="5" xfId="0" applyNumberFormat="1" applyFont="1" applyFill="1" applyBorder="1" applyAlignment="1">
      <alignment horizontal="right" vertical="center"/>
    </xf>
    <xf numFmtId="168" fontId="4" fillId="0" borderId="5" xfId="0" applyNumberFormat="1" applyFont="1" applyBorder="1" applyAlignment="1">
      <alignment horizontal="right" vertical="center"/>
    </xf>
    <xf numFmtId="168" fontId="12" fillId="0" borderId="5" xfId="0" applyNumberFormat="1" applyFont="1" applyBorder="1" applyAlignment="1">
      <alignment horizontal="right" vertical="center"/>
    </xf>
    <xf numFmtId="0" fontId="18" fillId="0" borderId="0" xfId="0" applyFont="1" applyAlignment="1">
      <alignment horizontal="left" vertical="top"/>
    </xf>
    <xf numFmtId="0" fontId="17" fillId="0" borderId="0" xfId="0" applyFont="1" applyAlignment="1">
      <alignment horizontal="center" vertical="top"/>
    </xf>
    <xf numFmtId="170" fontId="4" fillId="0" borderId="0" xfId="0" applyNumberFormat="1" applyFont="1" applyAlignment="1">
      <alignment horizontal="right" vertical="center"/>
    </xf>
    <xf numFmtId="173" fontId="4" fillId="2" borderId="5" xfId="0" applyNumberFormat="1" applyFont="1" applyFill="1" applyBorder="1" applyAlignment="1">
      <alignment horizontal="right" vertical="center"/>
    </xf>
    <xf numFmtId="1" fontId="4" fillId="2" borderId="5" xfId="0" applyNumberFormat="1" applyFont="1" applyFill="1" applyBorder="1" applyAlignment="1">
      <alignment horizontal="right" vertical="center"/>
    </xf>
    <xf numFmtId="3" fontId="4" fillId="0" borderId="5" xfId="0" applyNumberFormat="1" applyFont="1" applyBorder="1" applyAlignment="1">
      <alignment horizontal="right" vertical="center"/>
    </xf>
    <xf numFmtId="0" fontId="5" fillId="0" borderId="0" xfId="0" applyFont="1" applyAlignment="1">
      <alignment horizontal="left" vertical="top"/>
    </xf>
    <xf numFmtId="166" fontId="4" fillId="2" borderId="2" xfId="0" applyNumberFormat="1" applyFont="1" applyFill="1" applyBorder="1" applyAlignment="1">
      <alignment horizontal="right" vertical="center"/>
    </xf>
    <xf numFmtId="174" fontId="4" fillId="2" borderId="5" xfId="0" applyNumberFormat="1" applyFont="1" applyFill="1" applyBorder="1" applyAlignment="1">
      <alignment horizontal="right" vertical="center"/>
    </xf>
    <xf numFmtId="0" fontId="19"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2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buildworkpro.com/features/construction-bidding/"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workbookViewId="0" showGridLines="0"/>
  </sheetViews>
  <sheetFormatPr defaultRowHeight="15" outlineLevelRow="0" outlineLevelCol="0" x14ac:dyDescent="55"/>
  <cols>
    <col min="1" max="1" width="5" customWidth="1"/>
    <col min="2" max="2" width="44" customWidth="1"/>
    <col min="4" max="4" width="8" customWidth="1"/>
    <col min="5" max="5" width="13" customWidth="1"/>
    <col min="6" max="6" width="7" customWidth="1"/>
    <col min="7" max="7" width="15" customWidth="1"/>
  </cols>
  <sheetData>
    <row r="1" ht="30" customHeight="1" spans="1:7" x14ac:dyDescent="0.25">
      <c r="A1" s="1" t="s">
        <v>0</v>
      </c>
      <c r="E1" s="2" t="s">
        <v>1</v>
      </c>
      <c r="F1" s="2"/>
      <c r="G1" s="2"/>
    </row>
    <row r="2" spans="1:1" x14ac:dyDescent="0.25">
      <c r="A2" s="3" t="s">
        <v>2</v>
      </c>
    </row>
    <row r="3" ht="6" customHeight="1" spans="1:7" x14ac:dyDescent="0.25">
      <c r="A3" s="4"/>
      <c r="B3" s="4"/>
      <c r="C3" s="4"/>
      <c r="D3" s="4"/>
      <c r="E3" s="4"/>
      <c r="F3" s="4"/>
      <c r="G3" s="4"/>
    </row>
    <row r="4" spans="1:2" x14ac:dyDescent="0.25">
      <c r="A4" s="5"/>
      <c r="B4" s="6" t="s">
        <v>3</v>
      </c>
    </row>
    <row r="6" spans="1:3" x14ac:dyDescent="0.25">
      <c r="A6" s="7" t="s">
        <v>4</v>
      </c>
      <c r="C6" s="7" t="s">
        <v>5</v>
      </c>
    </row>
    <row r="7" spans="1:7" x14ac:dyDescent="0.25">
      <c r="A7" s="8" t="s">
        <v>6</v>
      </c>
      <c r="B7" s="9"/>
      <c r="C7" s="8" t="s">
        <v>7</v>
      </c>
      <c r="D7" s="8"/>
      <c r="E7" s="9"/>
      <c r="F7" s="9"/>
      <c r="G7" s="9"/>
    </row>
    <row r="8" spans="1:7" x14ac:dyDescent="0.25">
      <c r="A8" s="8" t="s">
        <v>8</v>
      </c>
      <c r="B8" s="9"/>
      <c r="C8" s="8" t="s">
        <v>9</v>
      </c>
      <c r="D8" s="8"/>
      <c r="E8" s="10"/>
      <c r="F8" s="10"/>
      <c r="G8" s="10"/>
    </row>
    <row r="9" spans="1:7" x14ac:dyDescent="0.25">
      <c r="A9" s="8" t="s">
        <v>10</v>
      </c>
      <c r="B9" s="9"/>
      <c r="C9" s="8" t="s">
        <v>11</v>
      </c>
      <c r="D9" s="8"/>
      <c r="E9" s="10"/>
      <c r="F9" s="10"/>
      <c r="G9" s="10"/>
    </row>
    <row r="11" spans="1:3" x14ac:dyDescent="0.25">
      <c r="A11" s="7" t="s">
        <v>12</v>
      </c>
      <c r="C11" s="7" t="s">
        <v>13</v>
      </c>
    </row>
    <row r="12" spans="1:7" x14ac:dyDescent="0.25">
      <c r="A12" s="8" t="s">
        <v>14</v>
      </c>
      <c r="B12" s="9"/>
      <c r="C12" s="8" t="s">
        <v>15</v>
      </c>
      <c r="D12" s="8"/>
      <c r="E12" s="9"/>
      <c r="F12" s="9"/>
      <c r="G12" s="9"/>
    </row>
    <row r="13" spans="1:7" x14ac:dyDescent="0.25">
      <c r="A13" s="8" t="s">
        <v>8</v>
      </c>
      <c r="B13" s="9"/>
      <c r="C13" s="8" t="s">
        <v>16</v>
      </c>
      <c r="D13" s="8"/>
      <c r="E13" s="9"/>
      <c r="F13" s="9"/>
      <c r="G13" s="9"/>
    </row>
    <row r="14" spans="1:7" x14ac:dyDescent="0.25">
      <c r="A14" s="8" t="s">
        <v>17</v>
      </c>
      <c r="B14" s="9"/>
      <c r="C14" s="8" t="s">
        <v>18</v>
      </c>
      <c r="D14" s="8"/>
      <c r="E14" s="9"/>
      <c r="F14" s="9"/>
      <c r="G14" s="9"/>
    </row>
    <row r="16" spans="1:1" x14ac:dyDescent="0.25">
      <c r="A16" s="7" t="s">
        <v>19</v>
      </c>
    </row>
    <row r="17" spans="1:7" x14ac:dyDescent="0.25">
      <c r="A17" s="8" t="s">
        <v>20</v>
      </c>
      <c r="B17" s="9"/>
      <c r="C17" s="8" t="s">
        <v>21</v>
      </c>
      <c r="D17" s="8"/>
      <c r="E17" s="9"/>
      <c r="F17" s="9"/>
      <c r="G17" s="9"/>
    </row>
    <row r="18" spans="1:7" x14ac:dyDescent="0.25">
      <c r="A18" s="8" t="s">
        <v>22</v>
      </c>
      <c r="B18" s="9"/>
      <c r="C18" s="8" t="s">
        <v>23</v>
      </c>
      <c r="D18" s="8"/>
      <c r="E18" s="9"/>
      <c r="F18" s="9"/>
      <c r="G18" s="9"/>
    </row>
    <row r="19" spans="1:2" x14ac:dyDescent="0.25">
      <c r="A19" s="8" t="s">
        <v>24</v>
      </c>
      <c r="B19" s="9"/>
    </row>
    <row r="21" spans="1:1" x14ac:dyDescent="0.25">
      <c r="A21" s="7" t="s">
        <v>25</v>
      </c>
    </row>
    <row r="22" ht="20" customHeight="1" spans="1:7" x14ac:dyDescent="0.25">
      <c r="A22" s="11"/>
      <c r="B22" s="11"/>
      <c r="C22" s="11"/>
      <c r="D22" s="11"/>
      <c r="E22" s="11"/>
      <c r="F22" s="11"/>
      <c r="G22" s="11"/>
    </row>
    <row r="23" ht="20" customHeight="1" spans="1:7" x14ac:dyDescent="0.25">
      <c r="A23" s="11"/>
      <c r="B23" s="11"/>
      <c r="C23" s="11"/>
      <c r="D23" s="11"/>
      <c r="E23" s="11"/>
      <c r="F23" s="11"/>
      <c r="G23" s="11"/>
    </row>
    <row r="25" ht="22" customHeight="1" spans="1:7" x14ac:dyDescent="0.25">
      <c r="A25" s="12" t="s">
        <v>26</v>
      </c>
      <c r="B25" s="13" t="s">
        <v>27</v>
      </c>
      <c r="C25" s="14" t="s">
        <v>28</v>
      </c>
      <c r="D25" s="12" t="s">
        <v>29</v>
      </c>
      <c r="E25" s="14" t="s">
        <v>30</v>
      </c>
      <c r="F25" s="12" t="s">
        <v>31</v>
      </c>
      <c r="G25" s="14" t="s">
        <v>32</v>
      </c>
    </row>
    <row r="26" ht="20" customHeight="1" spans="1:7" x14ac:dyDescent="0.25">
      <c r="A26" s="15" t="s">
        <v>33</v>
      </c>
      <c r="B26" s="15"/>
      <c r="C26" s="15"/>
      <c r="D26" s="15"/>
      <c r="E26" s="15"/>
      <c r="F26" s="15"/>
      <c r="G26" s="15"/>
    </row>
    <row r="27" spans="1:7" x14ac:dyDescent="0.25">
      <c r="A27" s="16">
        <v>1</v>
      </c>
      <c r="B27" s="17"/>
      <c r="C27" s="18"/>
      <c r="D27" s="19"/>
      <c r="E27" s="20"/>
      <c r="F27" s="19"/>
      <c r="G27" s="21">
        <f>IF(OR(C27="",E27=""),"",C27*E27)</f>
      </c>
    </row>
    <row r="28" spans="1:7" x14ac:dyDescent="0.25">
      <c r="A28" s="16">
        <v>2</v>
      </c>
      <c r="B28" s="17"/>
      <c r="C28" s="18"/>
      <c r="D28" s="19"/>
      <c r="E28" s="20"/>
      <c r="F28" s="19"/>
      <c r="G28" s="21">
        <f>IF(OR(C28="",E28=""),"",C28*E28)</f>
      </c>
    </row>
    <row r="29" spans="1:7" x14ac:dyDescent="0.25">
      <c r="A29" s="16">
        <v>3</v>
      </c>
      <c r="B29" s="17"/>
      <c r="C29" s="18"/>
      <c r="D29" s="19"/>
      <c r="E29" s="20"/>
      <c r="F29" s="19"/>
      <c r="G29" s="21">
        <f>IF(OR(C29="",E29=""),"",C29*E29)</f>
      </c>
    </row>
    <row r="30" spans="1:7" x14ac:dyDescent="0.25">
      <c r="A30" s="16">
        <v>4</v>
      </c>
      <c r="B30" s="17"/>
      <c r="C30" s="18"/>
      <c r="D30" s="19"/>
      <c r="E30" s="20"/>
      <c r="F30" s="19"/>
      <c r="G30" s="21">
        <f>IF(OR(C30="",E30=""),"",C30*E30)</f>
      </c>
    </row>
    <row r="31" spans="1:7" x14ac:dyDescent="0.25">
      <c r="A31" s="16">
        <v>5</v>
      </c>
      <c r="B31" s="17"/>
      <c r="C31" s="18"/>
      <c r="D31" s="19"/>
      <c r="E31" s="20"/>
      <c r="F31" s="19"/>
      <c r="G31" s="21">
        <f>IF(OR(C31="",E31=""),"",C31*E31)</f>
      </c>
    </row>
    <row r="32" spans="1:7" x14ac:dyDescent="0.25">
      <c r="A32" s="16">
        <v>6</v>
      </c>
      <c r="B32" s="17"/>
      <c r="C32" s="18"/>
      <c r="D32" s="19"/>
      <c r="E32" s="20"/>
      <c r="F32" s="19"/>
      <c r="G32" s="21">
        <f>IF(OR(C32="",E32=""),"",C32*E32)</f>
      </c>
    </row>
    <row r="33" spans="1:7" x14ac:dyDescent="0.25">
      <c r="A33" s="22" t="s">
        <v>34</v>
      </c>
      <c r="B33" s="23" t="s">
        <v>35</v>
      </c>
      <c r="C33" s="22"/>
      <c r="D33" s="22"/>
      <c r="E33" s="22"/>
      <c r="F33" s="22"/>
      <c r="G33" s="24">
        <f>SUM(G27:G32)</f>
      </c>
    </row>
    <row r="35" ht="20" customHeight="1" spans="1:7" x14ac:dyDescent="0.25">
      <c r="A35" s="15" t="s">
        <v>36</v>
      </c>
      <c r="B35" s="15"/>
      <c r="C35" s="15"/>
      <c r="D35" s="15"/>
      <c r="E35" s="15"/>
      <c r="F35" s="15"/>
      <c r="G35" s="15"/>
    </row>
    <row r="36" spans="1:7" x14ac:dyDescent="0.25">
      <c r="A36" s="16">
        <v>7</v>
      </c>
      <c r="B36" s="17"/>
      <c r="C36" s="18"/>
      <c r="D36" s="19"/>
      <c r="E36" s="20"/>
      <c r="F36" s="19"/>
      <c r="G36" s="21">
        <f>IF(OR(C36="",E36=""),"",C36*E36)</f>
      </c>
    </row>
    <row r="37" spans="1:7" x14ac:dyDescent="0.25">
      <c r="A37" s="16">
        <v>8</v>
      </c>
      <c r="B37" s="17"/>
      <c r="C37" s="18"/>
      <c r="D37" s="19"/>
      <c r="E37" s="20"/>
      <c r="F37" s="19"/>
      <c r="G37" s="21">
        <f>IF(OR(C37="",E37=""),"",C37*E37)</f>
      </c>
    </row>
    <row r="38" spans="1:7" x14ac:dyDescent="0.25">
      <c r="A38" s="16">
        <v>9</v>
      </c>
      <c r="B38" s="17"/>
      <c r="C38" s="18"/>
      <c r="D38" s="19"/>
      <c r="E38" s="20"/>
      <c r="F38" s="19"/>
      <c r="G38" s="21">
        <f>IF(OR(C38="",E38=""),"",C38*E38)</f>
      </c>
    </row>
    <row r="39" spans="1:7" x14ac:dyDescent="0.25">
      <c r="A39" s="16">
        <v>10</v>
      </c>
      <c r="B39" s="17"/>
      <c r="C39" s="18"/>
      <c r="D39" s="19"/>
      <c r="E39" s="20"/>
      <c r="F39" s="19"/>
      <c r="G39" s="21">
        <f>IF(OR(C39="",E39=""),"",C39*E39)</f>
      </c>
    </row>
    <row r="40" spans="1:7" x14ac:dyDescent="0.25">
      <c r="A40" s="16">
        <v>11</v>
      </c>
      <c r="B40" s="17"/>
      <c r="C40" s="18"/>
      <c r="D40" s="19"/>
      <c r="E40" s="20"/>
      <c r="F40" s="19"/>
      <c r="G40" s="21">
        <f>IF(OR(C40="",E40=""),"",C40*E40)</f>
      </c>
    </row>
    <row r="41" spans="1:7" x14ac:dyDescent="0.25">
      <c r="A41" s="16">
        <v>12</v>
      </c>
      <c r="B41" s="17"/>
      <c r="C41" s="18"/>
      <c r="D41" s="19"/>
      <c r="E41" s="20"/>
      <c r="F41" s="19"/>
      <c r="G41" s="21">
        <f>IF(OR(C41="",E41=""),"",C41*E41)</f>
      </c>
    </row>
    <row r="42" spans="1:7" x14ac:dyDescent="0.25">
      <c r="A42" s="16">
        <v>13</v>
      </c>
      <c r="B42" s="17"/>
      <c r="C42" s="18"/>
      <c r="D42" s="19"/>
      <c r="E42" s="20"/>
      <c r="F42" s="19"/>
      <c r="G42" s="21">
        <f>IF(OR(C42="",E42=""),"",C42*E42)</f>
      </c>
    </row>
    <row r="43" spans="1:7" x14ac:dyDescent="0.25">
      <c r="A43" s="22" t="s">
        <v>34</v>
      </c>
      <c r="B43" s="23" t="s">
        <v>37</v>
      </c>
      <c r="C43" s="22"/>
      <c r="D43" s="22"/>
      <c r="E43" s="22"/>
      <c r="F43" s="22"/>
      <c r="G43" s="24">
        <f>SUM(G36:G42)</f>
      </c>
    </row>
    <row r="45" ht="20" customHeight="1" spans="1:7" x14ac:dyDescent="0.25">
      <c r="A45" s="15" t="s">
        <v>38</v>
      </c>
      <c r="B45" s="15"/>
      <c r="C45" s="15"/>
      <c r="D45" s="15"/>
      <c r="E45" s="15"/>
      <c r="F45" s="15"/>
      <c r="G45" s="15"/>
    </row>
    <row r="46" spans="1:7" x14ac:dyDescent="0.25">
      <c r="A46" s="16">
        <v>14</v>
      </c>
      <c r="B46" s="17"/>
      <c r="C46" s="18"/>
      <c r="D46" s="19"/>
      <c r="E46" s="20"/>
      <c r="F46" s="19"/>
      <c r="G46" s="21">
        <f>IF(OR(C46="",E46=""),"",C46*E46)</f>
      </c>
    </row>
    <row r="47" spans="1:7" x14ac:dyDescent="0.25">
      <c r="A47" s="16">
        <v>15</v>
      </c>
      <c r="B47" s="17"/>
      <c r="C47" s="18"/>
      <c r="D47" s="19"/>
      <c r="E47" s="20"/>
      <c r="F47" s="19"/>
      <c r="G47" s="21">
        <f>IF(OR(C47="",E47=""),"",C47*E47)</f>
      </c>
    </row>
    <row r="48" spans="1:7" x14ac:dyDescent="0.25">
      <c r="A48" s="16">
        <v>16</v>
      </c>
      <c r="B48" s="17"/>
      <c r="C48" s="18"/>
      <c r="D48" s="19"/>
      <c r="E48" s="20"/>
      <c r="F48" s="19"/>
      <c r="G48" s="21">
        <f>IF(OR(C48="",E48=""),"",C48*E48)</f>
      </c>
    </row>
    <row r="49" spans="1:7" x14ac:dyDescent="0.25">
      <c r="A49" s="16">
        <v>17</v>
      </c>
      <c r="B49" s="17"/>
      <c r="C49" s="18"/>
      <c r="D49" s="19"/>
      <c r="E49" s="20"/>
      <c r="F49" s="19"/>
      <c r="G49" s="21">
        <f>IF(OR(C49="",E49=""),"",C49*E49)</f>
      </c>
    </row>
    <row r="50" spans="1:7" x14ac:dyDescent="0.25">
      <c r="A50" s="16">
        <v>18</v>
      </c>
      <c r="B50" s="17"/>
      <c r="C50" s="18"/>
      <c r="D50" s="19"/>
      <c r="E50" s="20"/>
      <c r="F50" s="19"/>
      <c r="G50" s="21">
        <f>IF(OR(C50="",E50=""),"",C50*E50)</f>
      </c>
    </row>
    <row r="51" spans="1:7" x14ac:dyDescent="0.25">
      <c r="A51" s="16">
        <v>19</v>
      </c>
      <c r="B51" s="17"/>
      <c r="C51" s="18"/>
      <c r="D51" s="19"/>
      <c r="E51" s="20"/>
      <c r="F51" s="19"/>
      <c r="G51" s="21">
        <f>IF(OR(C51="",E51=""),"",C51*E51)</f>
      </c>
    </row>
    <row r="52" spans="1:7" x14ac:dyDescent="0.25">
      <c r="A52" s="22" t="s">
        <v>34</v>
      </c>
      <c r="B52" s="23" t="s">
        <v>39</v>
      </c>
      <c r="C52" s="22"/>
      <c r="D52" s="22"/>
      <c r="E52" s="22"/>
      <c r="F52" s="22"/>
      <c r="G52" s="24">
        <f>SUM(G46:G51)</f>
      </c>
    </row>
    <row r="54" ht="22" customHeight="1" spans="1:7" x14ac:dyDescent="0.25">
      <c r="A54" s="25" t="s">
        <v>34</v>
      </c>
      <c r="B54" s="25" t="s">
        <v>40</v>
      </c>
      <c r="C54" s="25"/>
      <c r="D54" s="25"/>
      <c r="E54" s="25"/>
      <c r="F54" s="25"/>
      <c r="G54" s="26">
        <f>G33+G43+G52</f>
      </c>
    </row>
    <row r="55" spans="2:7" x14ac:dyDescent="0.25">
      <c r="B55" s="27" t="s">
        <v>41</v>
      </c>
      <c r="G55" s="28">
        <f>SUMIF(F27:F32,"Y",G27:G32)+SUMIF(F36:F42,"Y",G36:G42)+SUMIF(F46:F51,"Y",G46:G51)</f>
      </c>
    </row>
    <row r="56" spans="2:7" x14ac:dyDescent="0.25">
      <c r="B56" s="27" t="s">
        <v>42</v>
      </c>
      <c r="E56" s="29">
        <v>0</v>
      </c>
      <c r="G56" s="30">
        <f>ROUND(G55*E56,2)</f>
      </c>
    </row>
    <row r="57" ht="22" customHeight="1" spans="1:7" x14ac:dyDescent="0.25">
      <c r="A57" s="25" t="s">
        <v>34</v>
      </c>
      <c r="B57" s="25" t="s">
        <v>43</v>
      </c>
      <c r="C57" s="25"/>
      <c r="D57" s="25"/>
      <c r="E57" s="25"/>
      <c r="F57" s="25"/>
      <c r="G57" s="31">
        <f>G54+G56</f>
      </c>
    </row>
    <row r="58" spans="2:7" x14ac:dyDescent="0.25">
      <c r="B58" s="27" t="s">
        <v>44</v>
      </c>
      <c r="E58" s="32">
        <v>0.4</v>
      </c>
      <c r="G58" s="30">
        <f>ROUND(G57*E58,2)</f>
      </c>
    </row>
    <row r="59" spans="2:7" x14ac:dyDescent="0.25">
      <c r="B59" s="27" t="s">
        <v>45</v>
      </c>
      <c r="G59" s="30">
        <f>G57-G58</f>
      </c>
    </row>
    <row r="61" ht="22" customHeight="1" spans="1:7" x14ac:dyDescent="0.25">
      <c r="A61" s="12" t="s">
        <v>46</v>
      </c>
      <c r="B61" s="13" t="s">
        <v>47</v>
      </c>
      <c r="C61" s="13" t="s">
        <v>34</v>
      </c>
      <c r="D61" s="13" t="s">
        <v>34</v>
      </c>
      <c r="E61" s="13" t="s">
        <v>34</v>
      </c>
      <c r="F61" s="13" t="s">
        <v>34</v>
      </c>
      <c r="G61" s="14" t="s">
        <v>48</v>
      </c>
    </row>
    <row r="62" spans="1:7" x14ac:dyDescent="0.25">
      <c r="A62" s="16" t="s">
        <v>49</v>
      </c>
      <c r="B62" s="17"/>
      <c r="C62" s="17"/>
      <c r="D62" s="17"/>
      <c r="E62" s="17"/>
      <c r="F62" s="17"/>
      <c r="G62" s="20"/>
    </row>
    <row r="63" spans="1:7" x14ac:dyDescent="0.25">
      <c r="A63" s="16" t="s">
        <v>50</v>
      </c>
      <c r="B63" s="17"/>
      <c r="C63" s="17"/>
      <c r="D63" s="17"/>
      <c r="E63" s="17"/>
      <c r="F63" s="17"/>
      <c r="G63" s="20"/>
    </row>
    <row r="64" spans="1:7" x14ac:dyDescent="0.25">
      <c r="A64" s="16" t="s">
        <v>51</v>
      </c>
      <c r="B64" s="17"/>
      <c r="C64" s="17"/>
      <c r="D64" s="17"/>
      <c r="E64" s="17"/>
      <c r="F64" s="17"/>
      <c r="G64" s="20"/>
    </row>
    <row r="66" spans="1:1" x14ac:dyDescent="0.25">
      <c r="A66" s="7" t="s">
        <v>52</v>
      </c>
    </row>
    <row r="67" ht="18" customHeight="1" spans="1:7" x14ac:dyDescent="0.25">
      <c r="A67" s="11"/>
      <c r="B67" s="11"/>
      <c r="C67" s="11"/>
      <c r="D67" s="11"/>
      <c r="E67" s="11"/>
      <c r="F67" s="11"/>
      <c r="G67" s="11"/>
    </row>
    <row r="68" ht="18" customHeight="1" spans="1:7" x14ac:dyDescent="0.25">
      <c r="A68" s="11"/>
      <c r="B68" s="11"/>
      <c r="C68" s="11"/>
      <c r="D68" s="11"/>
      <c r="E68" s="11"/>
      <c r="F68" s="11"/>
      <c r="G68" s="11"/>
    </row>
    <row r="69" ht="18" customHeight="1" spans="1:7" x14ac:dyDescent="0.25">
      <c r="A69" s="11"/>
      <c r="B69" s="11"/>
      <c r="C69" s="11"/>
      <c r="D69" s="11"/>
      <c r="E69" s="11"/>
      <c r="F69" s="11"/>
      <c r="G69" s="11"/>
    </row>
    <row r="71" spans="1:5" x14ac:dyDescent="0.25">
      <c r="A71" s="33" t="s">
        <v>53</v>
      </c>
      <c r="E71" s="33" t="s">
        <v>54</v>
      </c>
    </row>
    <row r="73" ht="22" customHeight="1" spans="1:7" x14ac:dyDescent="0.25">
      <c r="A73" s="34"/>
      <c r="B73" s="34"/>
      <c r="C73" s="34"/>
      <c r="E73" s="34"/>
      <c r="F73" s="34"/>
      <c r="G73" s="34"/>
    </row>
    <row r="74" spans="1:5" x14ac:dyDescent="0.25">
      <c r="A74" s="35" t="s">
        <v>55</v>
      </c>
      <c r="E74" s="35" t="s">
        <v>55</v>
      </c>
    </row>
    <row r="75" ht="22" customHeight="1" spans="1:7" x14ac:dyDescent="0.25">
      <c r="A75" s="34"/>
      <c r="B75" s="34"/>
      <c r="C75" s="34"/>
      <c r="E75" s="34"/>
      <c r="F75" s="34"/>
      <c r="G75" s="34"/>
    </row>
    <row r="76" spans="1:5" x14ac:dyDescent="0.25">
      <c r="A76" s="35" t="s">
        <v>56</v>
      </c>
      <c r="E76" s="35" t="s">
        <v>56</v>
      </c>
    </row>
    <row r="77" ht="22" customHeight="1" spans="1:7" x14ac:dyDescent="0.25">
      <c r="A77" s="34"/>
      <c r="B77" s="34"/>
      <c r="C77" s="34"/>
      <c r="E77" s="34"/>
      <c r="F77" s="34"/>
      <c r="G77" s="34"/>
    </row>
    <row r="78" spans="1:5" x14ac:dyDescent="0.25">
      <c r="A78" s="35" t="s">
        <v>57</v>
      </c>
      <c r="E78" s="35" t="s">
        <v>57</v>
      </c>
    </row>
    <row r="80" ht="30" customHeight="1" spans="1:7" x14ac:dyDescent="0.25">
      <c r="A80" s="36" t="s">
        <v>58</v>
      </c>
      <c r="B80" s="36"/>
      <c r="C80" s="36"/>
      <c r="D80" s="36"/>
      <c r="E80" s="36"/>
      <c r="F80" s="36"/>
      <c r="G80" s="36"/>
    </row>
    <row r="82" ht="16" customHeight="1" spans="1:7" x14ac:dyDescent="0.25">
      <c r="A82" s="37" t="s">
        <v>59</v>
      </c>
      <c r="B82" s="37"/>
      <c r="C82" s="37"/>
      <c r="D82" s="37"/>
      <c r="E82" s="37"/>
      <c r="F82" s="37"/>
      <c r="G82" s="37"/>
    </row>
  </sheetData>
  <mergeCells count="30">
    <mergeCell ref="E1:G1"/>
    <mergeCell ref="C7:D7"/>
    <mergeCell ref="E7:G7"/>
    <mergeCell ref="C8:D8"/>
    <mergeCell ref="E8:G8"/>
    <mergeCell ref="C9:D9"/>
    <mergeCell ref="E9:G9"/>
    <mergeCell ref="C12:D12"/>
    <mergeCell ref="E12:G12"/>
    <mergeCell ref="C13:D13"/>
    <mergeCell ref="E13:G13"/>
    <mergeCell ref="C14:D14"/>
    <mergeCell ref="E14:G14"/>
    <mergeCell ref="C17:D17"/>
    <mergeCell ref="E17:G17"/>
    <mergeCell ref="C18:D18"/>
    <mergeCell ref="E18:G18"/>
    <mergeCell ref="A22:G23"/>
    <mergeCell ref="B62:F62"/>
    <mergeCell ref="B63:F63"/>
    <mergeCell ref="B64:F64"/>
    <mergeCell ref="A67:G69"/>
    <mergeCell ref="A73:C73"/>
    <mergeCell ref="E73:G73"/>
    <mergeCell ref="A75:C75"/>
    <mergeCell ref="E75:G75"/>
    <mergeCell ref="A77:C77"/>
    <mergeCell ref="E77:G77"/>
    <mergeCell ref="A80:G80"/>
    <mergeCell ref="A82:G82"/>
  </mergeCells>
  <dataValidations count="3">
    <dataValidation type="list" allowBlank="1" showErrorMessage="1" errorTitle="Pick from the list" error="Choose one of: Y, N" sqref="F27:F32">
      <formula1>"Y,N"</formula1>
    </dataValidation>
    <dataValidation type="list" allowBlank="1" showErrorMessage="1" errorTitle="Pick from the list" error="Choose one of: Y, N" sqref="F36:F42">
      <formula1>"Y,N"</formula1>
    </dataValidation>
    <dataValidation type="list" allowBlank="1" showErrorMessage="1" errorTitle="Pick from the list" error="Choose one of: Y, N" sqref="F46:F51">
      <formula1>"Y,N"</formula1>
    </dataValidation>
  </dataValidations>
  <hyperlinks>
    <hyperlink ref="A82"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buildworkpro.com/templates&amp;C&amp;8&amp;K8B93A1Estimate&amp;R&amp;8&amp;K8B93A1Page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workbookViewId="0" showGridLines="0"/>
  </sheetViews>
  <sheetFormatPr defaultRowHeight="15" outlineLevelRow="0" outlineLevelCol="0" x14ac:dyDescent="55"/>
  <cols>
    <col min="1" max="1" width="31" customWidth="1"/>
    <col min="2" max="4" width="10" customWidth="1"/>
    <col min="5" max="5" width="13" customWidth="1"/>
    <col min="6" max="6" width="12" customWidth="1"/>
    <col min="7" max="7" width="11" customWidth="1"/>
  </cols>
  <sheetData>
    <row r="1" ht="30" customHeight="1" spans="1:1" x14ac:dyDescent="0.25">
      <c r="A1" s="1" t="s">
        <v>60</v>
      </c>
    </row>
    <row r="2" spans="1:1" x14ac:dyDescent="0.25">
      <c r="A2" s="3" t="s">
        <v>61</v>
      </c>
    </row>
    <row r="3" ht="6" customHeight="1" spans="1:7" x14ac:dyDescent="0.25">
      <c r="A3" s="4"/>
      <c r="B3" s="4"/>
      <c r="C3" s="4"/>
      <c r="D3" s="4"/>
      <c r="E3" s="4"/>
      <c r="F3" s="4"/>
      <c r="G3" s="4"/>
    </row>
    <row r="4" spans="1:2" x14ac:dyDescent="0.25">
      <c r="A4" s="5"/>
      <c r="B4" s="6" t="s">
        <v>3</v>
      </c>
    </row>
    <row r="6" ht="22" customHeight="1" spans="1:7" x14ac:dyDescent="0.25">
      <c r="A6" s="13" t="s">
        <v>62</v>
      </c>
      <c r="B6" s="12" t="s">
        <v>63</v>
      </c>
      <c r="C6" s="14" t="s">
        <v>64</v>
      </c>
      <c r="D6" s="14" t="s">
        <v>65</v>
      </c>
      <c r="E6" s="14" t="s">
        <v>66</v>
      </c>
      <c r="F6" s="14" t="s">
        <v>67</v>
      </c>
      <c r="G6" s="12" t="s">
        <v>68</v>
      </c>
    </row>
    <row r="7" spans="1:7" x14ac:dyDescent="0.25">
      <c r="A7" s="38" t="s">
        <v>69</v>
      </c>
      <c r="B7" s="19" t="s">
        <v>70</v>
      </c>
      <c r="C7" s="39">
        <v>32</v>
      </c>
      <c r="D7" s="39">
        <v>23</v>
      </c>
      <c r="E7" s="40"/>
      <c r="F7" s="41">
        <f>IF(E7&lt;&gt;"",E7,IF(OR(C7="",D7=""),"",C7*D7))</f>
      </c>
      <c r="G7" s="19" t="s">
        <v>71</v>
      </c>
    </row>
    <row r="8" spans="1:7" x14ac:dyDescent="0.25">
      <c r="A8" s="38" t="s">
        <v>72</v>
      </c>
      <c r="B8" s="19" t="s">
        <v>70</v>
      </c>
      <c r="C8" s="39">
        <v>16</v>
      </c>
      <c r="D8" s="39">
        <v>16</v>
      </c>
      <c r="E8" s="40"/>
      <c r="F8" s="41">
        <f>IF(E8&lt;&gt;"",E8,IF(OR(C8="",D8=""),"",C8*D8))</f>
      </c>
      <c r="G8" s="19" t="s">
        <v>71</v>
      </c>
    </row>
    <row r="9" spans="1:7" x14ac:dyDescent="0.25">
      <c r="A9" s="38" t="s">
        <v>73</v>
      </c>
      <c r="B9" s="19" t="s">
        <v>74</v>
      </c>
      <c r="C9" s="39">
        <v>46</v>
      </c>
      <c r="D9" s="39">
        <v>8</v>
      </c>
      <c r="E9" s="40"/>
      <c r="F9" s="41">
        <f>IF(E9&lt;&gt;"",E9,IF(OR(C9="",D9=""),"",C9*D9))</f>
      </c>
      <c r="G9" s="19" t="s">
        <v>75</v>
      </c>
    </row>
    <row r="10" spans="1:7" x14ac:dyDescent="0.25">
      <c r="A10" s="38" t="s">
        <v>76</v>
      </c>
      <c r="B10" s="19" t="s">
        <v>74</v>
      </c>
      <c r="C10" s="39">
        <v>24</v>
      </c>
      <c r="D10" s="39">
        <v>6</v>
      </c>
      <c r="E10" s="40"/>
      <c r="F10" s="41">
        <f>IF(E10&lt;&gt;"",E10,IF(OR(C10="",D10=""),"",C10*D10))</f>
      </c>
      <c r="G10" s="19" t="s">
        <v>71</v>
      </c>
    </row>
    <row r="11" spans="1:7" x14ac:dyDescent="0.25">
      <c r="A11" s="38" t="s">
        <v>77</v>
      </c>
      <c r="B11" s="19" t="s">
        <v>74</v>
      </c>
      <c r="C11" s="39"/>
      <c r="D11" s="39"/>
      <c r="E11" s="40">
        <v>410</v>
      </c>
      <c r="F11" s="41">
        <f>IF(E11&lt;&gt;"",E11,IF(OR(C11="",D11=""),"",C11*D11))</f>
      </c>
      <c r="G11" s="19" t="s">
        <v>71</v>
      </c>
    </row>
    <row r="12" spans="1:7" x14ac:dyDescent="0.25">
      <c r="A12" s="38"/>
      <c r="B12" s="19"/>
      <c r="C12" s="39"/>
      <c r="D12" s="39"/>
      <c r="E12" s="40"/>
      <c r="F12" s="41">
        <f>IF(E12&lt;&gt;"",E12,IF(OR(C12="",D12=""),"",C12*D12))</f>
      </c>
      <c r="G12" s="19"/>
    </row>
    <row r="13" spans="1:7" x14ac:dyDescent="0.25">
      <c r="A13" s="38"/>
      <c r="B13" s="19"/>
      <c r="C13" s="39"/>
      <c r="D13" s="39"/>
      <c r="E13" s="40"/>
      <c r="F13" s="41">
        <f>IF(E13&lt;&gt;"",E13,IF(OR(C13="",D13=""),"",C13*D13))</f>
      </c>
      <c r="G13" s="19"/>
    </row>
    <row r="14" spans="1:7" x14ac:dyDescent="0.25">
      <c r="A14" s="38"/>
      <c r="B14" s="19"/>
      <c r="C14" s="39"/>
      <c r="D14" s="39"/>
      <c r="E14" s="40"/>
      <c r="F14" s="41">
        <f>IF(E14&lt;&gt;"",E14,IF(OR(C14="",D14=""),"",C14*D14))</f>
      </c>
      <c r="G14" s="19"/>
    </row>
    <row r="15" ht="22" customHeight="1" spans="1:7" x14ac:dyDescent="0.25">
      <c r="A15" s="25" t="s">
        <v>78</v>
      </c>
      <c r="B15" s="25"/>
      <c r="C15" s="25"/>
      <c r="D15" s="25"/>
      <c r="E15" s="25"/>
      <c r="F15" s="42">
        <f>SUM(F7:F14)</f>
      </c>
      <c r="G15" s="25"/>
    </row>
    <row r="16" spans="1:6" x14ac:dyDescent="0.25">
      <c r="A16" s="43" t="s">
        <v>79</v>
      </c>
      <c r="B16" s="43"/>
      <c r="C16" s="43"/>
      <c r="D16" s="43"/>
      <c r="E16" s="43"/>
      <c r="F16" s="44">
        <f>SUMIF(B7:B14,"Lawn",F7:F14)</f>
      </c>
    </row>
    <row r="17" spans="1:6" x14ac:dyDescent="0.25">
      <c r="A17" s="43" t="s">
        <v>80</v>
      </c>
      <c r="B17" s="43"/>
      <c r="C17" s="43"/>
      <c r="D17" s="43"/>
      <c r="E17" s="43"/>
      <c r="F17" s="44">
        <f>SUMIF(B7:B14,"Bed",F7:F14)</f>
      </c>
    </row>
    <row r="18" spans="1:6" x14ac:dyDescent="0.25">
      <c r="A18" s="43" t="s">
        <v>81</v>
      </c>
      <c r="B18" s="43"/>
      <c r="C18" s="43"/>
      <c r="D18" s="43"/>
      <c r="E18" s="43"/>
      <c r="F18" s="44">
        <f>SUMIF(G7:G14,"Y",F7:F14)</f>
      </c>
    </row>
    <row r="20" spans="1:1" x14ac:dyDescent="0.25">
      <c r="A20" s="7" t="s">
        <v>82</v>
      </c>
    </row>
    <row r="21" spans="1:7" x14ac:dyDescent="0.25">
      <c r="A21" s="8" t="s">
        <v>83</v>
      </c>
      <c r="B21" s="8"/>
      <c r="C21" s="8"/>
      <c r="D21" s="8"/>
      <c r="E21" s="8"/>
      <c r="F21" s="8"/>
      <c r="G21" s="45">
        <v>500</v>
      </c>
    </row>
    <row r="22" spans="1:7" x14ac:dyDescent="0.25">
      <c r="A22" s="8" t="s">
        <v>84</v>
      </c>
      <c r="B22" s="8"/>
      <c r="C22" s="8"/>
      <c r="D22" s="8"/>
      <c r="E22" s="8"/>
      <c r="F22" s="8"/>
      <c r="G22" s="32">
        <v>0.05</v>
      </c>
    </row>
    <row r="23" spans="1:7" x14ac:dyDescent="0.25">
      <c r="A23" s="8" t="s">
        <v>85</v>
      </c>
      <c r="B23" s="8"/>
      <c r="C23" s="8"/>
      <c r="D23" s="8"/>
      <c r="E23" s="8"/>
      <c r="F23" s="8"/>
      <c r="G23" s="46">
        <v>1.5</v>
      </c>
    </row>
    <row r="24" spans="1:7" x14ac:dyDescent="0.25">
      <c r="A24" s="8" t="s">
        <v>86</v>
      </c>
      <c r="B24" s="8"/>
      <c r="C24" s="8"/>
      <c r="D24" s="8"/>
      <c r="E24" s="8"/>
      <c r="F24" s="8"/>
      <c r="G24" s="46">
        <v>0.5</v>
      </c>
    </row>
    <row r="25" spans="1:7" x14ac:dyDescent="0.25">
      <c r="A25" s="8" t="s">
        <v>87</v>
      </c>
      <c r="B25" s="8"/>
      <c r="C25" s="8"/>
      <c r="D25" s="8"/>
      <c r="E25" s="8"/>
      <c r="F25" s="8"/>
      <c r="G25" s="47">
        <v>10</v>
      </c>
    </row>
    <row r="26" spans="1:7" x14ac:dyDescent="0.25">
      <c r="A26" s="8" t="s">
        <v>88</v>
      </c>
      <c r="B26" s="8"/>
      <c r="C26" s="8"/>
      <c r="D26" s="8"/>
      <c r="E26" s="8"/>
      <c r="F26" s="8"/>
      <c r="G26" s="32">
        <v>0.05</v>
      </c>
    </row>
    <row r="28" ht="22" customHeight="1" spans="1:7" x14ac:dyDescent="0.25">
      <c r="A28" s="13" t="s">
        <v>89</v>
      </c>
      <c r="B28" s="12" t="s">
        <v>90</v>
      </c>
      <c r="C28" s="14" t="s">
        <v>67</v>
      </c>
      <c r="D28" s="14" t="s">
        <v>91</v>
      </c>
      <c r="E28" s="14" t="s">
        <v>92</v>
      </c>
      <c r="F28" s="14" t="s">
        <v>93</v>
      </c>
      <c r="G28" s="14" t="s">
        <v>94</v>
      </c>
    </row>
    <row r="29" spans="1:7" x14ac:dyDescent="0.25">
      <c r="A29" s="38" t="s">
        <v>95</v>
      </c>
      <c r="B29" s="19" t="s">
        <v>96</v>
      </c>
      <c r="C29" s="41">
        <f>IF(B29="Lawn",$F$16,IF(B29="Beds",$F$17,IF(B29="All",$F$15,"")))</f>
      </c>
      <c r="D29" s="48">
        <v>1</v>
      </c>
      <c r="E29" s="49">
        <v>0.1</v>
      </c>
      <c r="F29" s="50">
        <f>IF(OR(C29="",D29=""),"",C29*D29/324)</f>
      </c>
      <c r="G29" s="51">
        <f>IF(F29="","",ROUNDUP(ROUND(F29*(1+N(E29))/$G$24,4),0)*$G$24)</f>
      </c>
    </row>
    <row r="30" spans="1:7" x14ac:dyDescent="0.25">
      <c r="A30" s="38" t="s">
        <v>97</v>
      </c>
      <c r="B30" s="19" t="s">
        <v>98</v>
      </c>
      <c r="C30" s="41">
        <f>IF(B30="Lawn",$F$16,IF(B30="Beds",$F$17,IF(B30="All",$F$15,"")))</f>
      </c>
      <c r="D30" s="48">
        <v>2</v>
      </c>
      <c r="E30" s="49">
        <v>0.1</v>
      </c>
      <c r="F30" s="50">
        <f>IF(OR(C30="",D30=""),"",C30*D30/324)</f>
      </c>
      <c r="G30" s="51">
        <f>IF(F30="","",ROUNDUP(ROUND(F30*(1+N(E30))/$G$24,4),0)*$G$24)</f>
      </c>
    </row>
    <row r="31" spans="1:7" x14ac:dyDescent="0.25">
      <c r="A31" s="38" t="s">
        <v>99</v>
      </c>
      <c r="B31" s="19" t="s">
        <v>98</v>
      </c>
      <c r="C31" s="41">
        <f>IF(B31="Lawn",$F$16,IF(B31="Beds",$F$17,IF(B31="All",$F$15,"")))</f>
      </c>
      <c r="D31" s="48">
        <v>3</v>
      </c>
      <c r="E31" s="49">
        <v>0.1</v>
      </c>
      <c r="F31" s="50">
        <f>IF(OR(C31="",D31=""),"",C31*D31/324)</f>
      </c>
      <c r="G31" s="51">
        <f>IF(F31="","",ROUNDUP(ROUND(F31*(1+N(E31))/$G$24,4),0)*$G$24)</f>
      </c>
    </row>
    <row r="32" spans="1:7" x14ac:dyDescent="0.25">
      <c r="A32" s="38"/>
      <c r="B32" s="19"/>
      <c r="C32" s="41">
        <f>IF(B32="Lawn",$F$16,IF(B32="Beds",$F$17,IF(B32="All",$F$15,"")))</f>
      </c>
      <c r="D32" s="48"/>
      <c r="E32" s="49"/>
      <c r="F32" s="50">
        <f>IF(OR(C32="",D32=""),"",C32*D32/324)</f>
      </c>
      <c r="G32" s="51">
        <f>IF(F32="","",ROUNDUP(ROUND(F32*(1+N(E32))/$G$24,4),0)*$G$24)</f>
      </c>
    </row>
    <row r="33" spans="1:7" x14ac:dyDescent="0.25">
      <c r="A33" s="38"/>
      <c r="B33" s="19"/>
      <c r="C33" s="41">
        <f>IF(B33="Lawn",$F$16,IF(B33="Beds",$F$17,IF(B33="All",$F$15,"")))</f>
      </c>
      <c r="D33" s="48"/>
      <c r="E33" s="49"/>
      <c r="F33" s="50">
        <f>IF(OR(C33="",D33=""),"",C33*D33/324)</f>
      </c>
      <c r="G33" s="51">
        <f>IF(F33="","",ROUNDUP(ROUND(F33*(1+N(E33))/$G$24,4),0)*$G$24)</f>
      </c>
    </row>
    <row r="35" spans="1:1" x14ac:dyDescent="0.25">
      <c r="A35" s="7" t="s">
        <v>100</v>
      </c>
    </row>
    <row r="36" spans="1:7" x14ac:dyDescent="0.25">
      <c r="A36" s="8" t="s">
        <v>101</v>
      </c>
      <c r="B36" s="8"/>
      <c r="C36" s="8"/>
      <c r="D36" s="8"/>
      <c r="E36" s="8"/>
      <c r="F36" s="8"/>
      <c r="G36" s="45">
        <v>142</v>
      </c>
    </row>
    <row r="38" ht="22" customHeight="1" spans="1:7" x14ac:dyDescent="0.25">
      <c r="A38" s="13" t="s">
        <v>102</v>
      </c>
      <c r="B38" s="13" t="s">
        <v>34</v>
      </c>
      <c r="C38" s="13" t="s">
        <v>34</v>
      </c>
      <c r="D38" s="13" t="s">
        <v>34</v>
      </c>
      <c r="E38" s="13" t="s">
        <v>34</v>
      </c>
      <c r="F38" s="12" t="s">
        <v>29</v>
      </c>
      <c r="G38" s="14" t="s">
        <v>103</v>
      </c>
    </row>
    <row r="39" spans="1:7" x14ac:dyDescent="0.25">
      <c r="A39" s="52" t="s">
        <v>104</v>
      </c>
      <c r="B39" s="52"/>
      <c r="C39" s="52"/>
      <c r="D39" s="52"/>
      <c r="E39" s="52"/>
      <c r="F39" s="53" t="s">
        <v>105</v>
      </c>
      <c r="G39" s="44">
        <f>$F$18</f>
      </c>
    </row>
    <row r="40" spans="1:7" x14ac:dyDescent="0.25">
      <c r="A40" s="52" t="s">
        <v>106</v>
      </c>
      <c r="B40" s="52"/>
      <c r="C40" s="52"/>
      <c r="D40" s="52"/>
      <c r="E40" s="52"/>
      <c r="F40" s="53" t="s">
        <v>107</v>
      </c>
      <c r="G40" s="54">
        <f>ROUNDUP(ROUND($F$18*$G$23/324,4),1)</f>
      </c>
    </row>
    <row r="41" spans="1:7" x14ac:dyDescent="0.25">
      <c r="A41" s="52" t="s">
        <v>108</v>
      </c>
      <c r="B41" s="52"/>
      <c r="C41" s="52"/>
      <c r="D41" s="52"/>
      <c r="E41" s="52"/>
      <c r="F41" s="53" t="s">
        <v>105</v>
      </c>
      <c r="G41" s="44">
        <f>$F$16</f>
      </c>
    </row>
    <row r="42" spans="1:7" x14ac:dyDescent="0.25">
      <c r="A42" s="52" t="s">
        <v>109</v>
      </c>
      <c r="B42" s="52"/>
      <c r="C42" s="52"/>
      <c r="D42" s="52"/>
      <c r="E42" s="52"/>
      <c r="F42" s="53" t="s">
        <v>105</v>
      </c>
      <c r="G42" s="44">
        <f>ROUNDUP(ROUND($F$16*(1+$G$22),4),0)</f>
      </c>
    </row>
    <row r="43" spans="1:7" x14ac:dyDescent="0.25">
      <c r="A43" s="52" t="s">
        <v>110</v>
      </c>
      <c r="B43" s="52"/>
      <c r="C43" s="52"/>
      <c r="D43" s="52"/>
      <c r="E43" s="52"/>
      <c r="F43" s="53" t="s">
        <v>111</v>
      </c>
      <c r="G43" s="54">
        <f>ROUNDUP(ROUND($F$16*(1+$G$22),4)/$G$21,1)</f>
      </c>
    </row>
    <row r="44" spans="1:7" x14ac:dyDescent="0.25">
      <c r="A44" s="52" t="s">
        <v>112</v>
      </c>
      <c r="B44" s="52"/>
      <c r="C44" s="52"/>
      <c r="D44" s="52"/>
      <c r="E44" s="52"/>
      <c r="F44" s="53" t="s">
        <v>111</v>
      </c>
      <c r="G44" s="44">
        <f>ROUNDUP(ROUND($F$16*(1+$G$22),4)/$G$21,0)</f>
      </c>
    </row>
    <row r="45" spans="1:7" x14ac:dyDescent="0.25">
      <c r="A45" s="52" t="s">
        <v>113</v>
      </c>
      <c r="B45" s="52"/>
      <c r="C45" s="52"/>
      <c r="D45" s="52"/>
      <c r="E45" s="52"/>
      <c r="F45" s="53" t="s">
        <v>105</v>
      </c>
      <c r="G45" s="44">
        <f>$F$15</f>
      </c>
    </row>
    <row r="46" spans="1:7" x14ac:dyDescent="0.25">
      <c r="A46" s="52" t="s">
        <v>114</v>
      </c>
      <c r="B46" s="52"/>
      <c r="C46" s="52"/>
      <c r="D46" s="52"/>
      <c r="E46" s="52"/>
      <c r="F46" s="53" t="s">
        <v>115</v>
      </c>
      <c r="G46" s="44">
        <f>ROUNDUP(ROUND($G$36*(1+$G$26),4),0)</f>
      </c>
    </row>
    <row r="47" spans="1:7" x14ac:dyDescent="0.25">
      <c r="A47" s="52" t="s">
        <v>116</v>
      </c>
      <c r="B47" s="52"/>
      <c r="C47" s="52"/>
      <c r="D47" s="52"/>
      <c r="E47" s="52"/>
      <c r="F47" s="53" t="s">
        <v>117</v>
      </c>
      <c r="G47" s="44">
        <f>ROUNDUP(ROUND($G$36*(1+$G$26)/$G$25,4),0)</f>
      </c>
    </row>
    <row r="49" ht="44" customHeight="1" spans="1:7" x14ac:dyDescent="0.25">
      <c r="A49" s="36" t="s">
        <v>118</v>
      </c>
      <c r="B49" s="36"/>
      <c r="C49" s="36"/>
      <c r="D49" s="36"/>
      <c r="E49" s="36"/>
      <c r="F49" s="36"/>
      <c r="G49" s="36"/>
    </row>
    <row r="51" ht="26" customHeight="1" spans="1:7" x14ac:dyDescent="0.25">
      <c r="A51" s="37" t="s">
        <v>119</v>
      </c>
      <c r="B51" s="37"/>
      <c r="C51" s="37"/>
      <c r="D51" s="37"/>
      <c r="E51" s="37"/>
      <c r="F51" s="37"/>
      <c r="G51" s="37"/>
    </row>
  </sheetData>
  <mergeCells count="21">
    <mergeCell ref="A16:E16"/>
    <mergeCell ref="A17:E17"/>
    <mergeCell ref="A18:E18"/>
    <mergeCell ref="A21:F21"/>
    <mergeCell ref="A22:F22"/>
    <mergeCell ref="A23:F23"/>
    <mergeCell ref="A24:F24"/>
    <mergeCell ref="A25:F25"/>
    <mergeCell ref="A26:F26"/>
    <mergeCell ref="A36:F36"/>
    <mergeCell ref="A39:E39"/>
    <mergeCell ref="A40:E40"/>
    <mergeCell ref="A41:E41"/>
    <mergeCell ref="A42:E42"/>
    <mergeCell ref="A43:E43"/>
    <mergeCell ref="A44:E44"/>
    <mergeCell ref="A45:E45"/>
    <mergeCell ref="A46:E46"/>
    <mergeCell ref="A47:E47"/>
    <mergeCell ref="A49:G49"/>
    <mergeCell ref="A51:G51"/>
  </mergeCells>
  <dataValidations count="3">
    <dataValidation type="list" allowBlank="1" showErrorMessage="1" errorTitle="Pick from the list" error="Choose one of: Lawn, Beds, All" sqref="B29:B33">
      <formula1>"Lawn,Beds,All"</formula1>
    </dataValidation>
    <dataValidation type="list" allowBlank="1" showErrorMessage="1" errorTitle="Pick from the list" error="Choose one of: Lawn, Bed" sqref="B7:B14">
      <formula1>"Lawn,Bed"</formula1>
    </dataValidation>
    <dataValidation type="list" allowBlank="1" showErrorMessage="1" errorTitle="Pick from the list" error="Choose one of: Y, N" sqref="G7:G14">
      <formula1>"Y,N"</formula1>
    </dataValidation>
  </dataValidations>
  <hyperlinks>
    <hyperlink ref="A51"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buildworkpro.com/templates&amp;C&amp;8&amp;K8B93A1Site Takeoff&amp;R&amp;8&amp;K8B93A1Page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workbookViewId="0" showGridLines="0"/>
  </sheetViews>
  <sheetFormatPr defaultRowHeight="15" outlineLevelRow="0" outlineLevelCol="0" x14ac:dyDescent="55"/>
  <cols>
    <col min="1" max="1" width="34" customWidth="1"/>
    <col min="2" max="2" width="10" customWidth="1"/>
    <col min="4" max="5" width="11" customWidth="1"/>
    <col min="6" max="6" width="10" customWidth="1"/>
    <col min="7" max="7" width="11" customWidth="1"/>
  </cols>
  <sheetData>
    <row r="1" ht="30" customHeight="1" spans="1:1" x14ac:dyDescent="0.25">
      <c r="A1" s="1" t="s">
        <v>120</v>
      </c>
    </row>
    <row r="2" spans="1:1" x14ac:dyDescent="0.25">
      <c r="A2" s="3" t="s">
        <v>121</v>
      </c>
    </row>
    <row r="3" ht="6" customHeight="1" spans="1:7" x14ac:dyDescent="0.25">
      <c r="A3" s="4"/>
      <c r="B3" s="4"/>
      <c r="C3" s="4"/>
      <c r="D3" s="4"/>
      <c r="E3" s="4"/>
      <c r="F3" s="4"/>
      <c r="G3" s="4"/>
    </row>
    <row r="4" spans="1:2" x14ac:dyDescent="0.25">
      <c r="A4" s="5"/>
      <c r="B4" s="6" t="s">
        <v>3</v>
      </c>
    </row>
    <row r="6" ht="22" customHeight="1" spans="1:7" x14ac:dyDescent="0.25">
      <c r="A6" s="13" t="s">
        <v>122</v>
      </c>
      <c r="B6" s="12" t="s">
        <v>123</v>
      </c>
      <c r="C6" s="14" t="s">
        <v>124</v>
      </c>
      <c r="D6" s="14" t="s">
        <v>125</v>
      </c>
      <c r="E6" s="14" t="s">
        <v>126</v>
      </c>
      <c r="F6" s="12" t="s">
        <v>127</v>
      </c>
      <c r="G6" s="14" t="s">
        <v>128</v>
      </c>
    </row>
    <row r="7" spans="1:7" x14ac:dyDescent="0.25">
      <c r="A7" s="38" t="s">
        <v>129</v>
      </c>
      <c r="B7" s="19" t="s">
        <v>130</v>
      </c>
      <c r="C7" s="40">
        <v>1</v>
      </c>
      <c r="D7" s="40"/>
      <c r="E7" s="55"/>
      <c r="F7" s="19"/>
      <c r="G7" s="41">
        <f>IF(C7&lt;&gt;"",C7,IF(OR(D7="",N(E7)=0),"",ROUNDUP(ROUND(D7*144/E7^2*IF(F7="Offset",1.155,1),4),0)))</f>
      </c>
    </row>
    <row r="8" spans="1:7" x14ac:dyDescent="0.25">
      <c r="A8" s="38" t="s">
        <v>131</v>
      </c>
      <c r="B8" s="19" t="s">
        <v>132</v>
      </c>
      <c r="C8" s="40">
        <v>4</v>
      </c>
      <c r="D8" s="40"/>
      <c r="E8" s="55"/>
      <c r="F8" s="19"/>
      <c r="G8" s="41">
        <f>IF(C8&lt;&gt;"",C8,IF(OR(D8="",N(E8)=0),"",ROUNDUP(ROUND(D8*144/E8^2*IF(F8="Offset",1.155,1),4),0)))</f>
      </c>
    </row>
    <row r="9" spans="1:7" x14ac:dyDescent="0.25">
      <c r="A9" s="38" t="s">
        <v>133</v>
      </c>
      <c r="B9" s="19" t="s">
        <v>132</v>
      </c>
      <c r="C9" s="40">
        <v>3</v>
      </c>
      <c r="D9" s="40"/>
      <c r="E9" s="55"/>
      <c r="F9" s="19"/>
      <c r="G9" s="41">
        <f>IF(C9&lt;&gt;"",C9,IF(OR(D9="",N(E9)=0),"",ROUNDUP(ROUND(D9*144/E9^2*IF(F9="Offset",1.155,1),4),0)))</f>
      </c>
    </row>
    <row r="10" spans="1:7" x14ac:dyDescent="0.25">
      <c r="A10" s="38" t="s">
        <v>134</v>
      </c>
      <c r="B10" s="19" t="s">
        <v>132</v>
      </c>
      <c r="C10" s="40">
        <v>5</v>
      </c>
      <c r="D10" s="40"/>
      <c r="E10" s="55"/>
      <c r="F10" s="19"/>
      <c r="G10" s="41">
        <f>IF(C10&lt;&gt;"",C10,IF(OR(D10="",N(E10)=0),"",ROUNDUP(ROUND(D10*144/E10^2*IF(F10="Offset",1.155,1),4),0)))</f>
      </c>
    </row>
    <row r="11" spans="1:7" x14ac:dyDescent="0.25">
      <c r="A11" s="38" t="s">
        <v>135</v>
      </c>
      <c r="B11" s="19" t="s">
        <v>136</v>
      </c>
      <c r="C11" s="40"/>
      <c r="D11" s="40">
        <v>96</v>
      </c>
      <c r="E11" s="55">
        <v>18</v>
      </c>
      <c r="F11" s="19" t="s">
        <v>137</v>
      </c>
      <c r="G11" s="41">
        <f>IF(C11&lt;&gt;"",C11,IF(OR(D11="",N(E11)=0),"",ROUNDUP(ROUND(D11*144/E11^2*IF(F11="Offset",1.155,1),4),0)))</f>
      </c>
    </row>
    <row r="12" spans="1:7" x14ac:dyDescent="0.25">
      <c r="A12" s="38" t="s">
        <v>138</v>
      </c>
      <c r="B12" s="19" t="s">
        <v>136</v>
      </c>
      <c r="C12" s="40">
        <v>8</v>
      </c>
      <c r="D12" s="40"/>
      <c r="E12" s="55"/>
      <c r="F12" s="19"/>
      <c r="G12" s="41">
        <f>IF(C12&lt;&gt;"",C12,IF(OR(D12="",N(E12)=0),"",ROUNDUP(ROUND(D12*144/E12^2*IF(F12="Offset",1.155,1),4),0)))</f>
      </c>
    </row>
    <row r="13" spans="1:7" x14ac:dyDescent="0.25">
      <c r="A13" s="38" t="s">
        <v>139</v>
      </c>
      <c r="B13" s="19" t="s">
        <v>136</v>
      </c>
      <c r="C13" s="40">
        <v>9</v>
      </c>
      <c r="D13" s="40"/>
      <c r="E13" s="55"/>
      <c r="F13" s="19"/>
      <c r="G13" s="41">
        <f>IF(C13&lt;&gt;"",C13,IF(OR(D13="",N(E13)=0),"",ROUNDUP(ROUND(D13*144/E13^2*IF(F13="Offset",1.155,1),4),0)))</f>
      </c>
    </row>
    <row r="14" spans="1:7" x14ac:dyDescent="0.25">
      <c r="A14" s="38"/>
      <c r="B14" s="19"/>
      <c r="C14" s="40"/>
      <c r="D14" s="40"/>
      <c r="E14" s="55"/>
      <c r="F14" s="19"/>
      <c r="G14" s="41">
        <f>IF(C14&lt;&gt;"",C14,IF(OR(D14="",N(E14)=0),"",ROUNDUP(ROUND(D14*144/E14^2*IF(F14="Offset",1.155,1),4),0)))</f>
      </c>
    </row>
    <row r="15" spans="1:7" x14ac:dyDescent="0.25">
      <c r="A15" s="38"/>
      <c r="B15" s="19"/>
      <c r="C15" s="40"/>
      <c r="D15" s="40"/>
      <c r="E15" s="55"/>
      <c r="F15" s="19"/>
      <c r="G15" s="41">
        <f>IF(C15&lt;&gt;"",C15,IF(OR(D15="",N(E15)=0),"",ROUNDUP(ROUND(D15*144/E15^2*IF(F15="Offset",1.155,1),4),0)))</f>
      </c>
    </row>
    <row r="16" spans="1:7" x14ac:dyDescent="0.25">
      <c r="A16" s="38"/>
      <c r="B16" s="19"/>
      <c r="C16" s="40"/>
      <c r="D16" s="40"/>
      <c r="E16" s="55"/>
      <c r="F16" s="19"/>
      <c r="G16" s="41">
        <f>IF(C16&lt;&gt;"",C16,IF(OR(D16="",N(E16)=0),"",ROUNDUP(ROUND(D16*144/E16^2*IF(F16="Offset",1.155,1),4),0)))</f>
      </c>
    </row>
    <row r="18" ht="22" customHeight="1" spans="1:7" x14ac:dyDescent="0.25">
      <c r="A18" s="13" t="s">
        <v>140</v>
      </c>
      <c r="B18" s="13" t="s">
        <v>34</v>
      </c>
      <c r="C18" s="13" t="s">
        <v>34</v>
      </c>
      <c r="D18" s="13" t="s">
        <v>34</v>
      </c>
      <c r="E18" s="14" t="s">
        <v>141</v>
      </c>
      <c r="F18" s="14" t="s">
        <v>128</v>
      </c>
      <c r="G18" s="14" t="s">
        <v>142</v>
      </c>
    </row>
    <row r="19" spans="1:7" x14ac:dyDescent="0.25">
      <c r="A19" s="22" t="s">
        <v>136</v>
      </c>
      <c r="B19" s="22"/>
      <c r="C19" s="22"/>
      <c r="D19" s="22"/>
      <c r="E19" s="56">
        <v>1</v>
      </c>
      <c r="F19" s="57">
        <f>SUMIF($B$7:$B$16,A19,$G$7:$G$16)</f>
      </c>
      <c r="G19" s="57">
        <f>F19*N(E19)</f>
      </c>
    </row>
    <row r="20" spans="1:7" x14ac:dyDescent="0.25">
      <c r="A20" s="22" t="s">
        <v>143</v>
      </c>
      <c r="B20" s="22"/>
      <c r="C20" s="22"/>
      <c r="D20" s="22"/>
      <c r="E20" s="56">
        <v>1</v>
      </c>
      <c r="F20" s="57">
        <f>SUMIF($B$7:$B$16,A20,$G$7:$G$16)</f>
      </c>
      <c r="G20" s="57">
        <f>F20*N(E20)</f>
      </c>
    </row>
    <row r="21" spans="1:7" x14ac:dyDescent="0.25">
      <c r="A21" s="22" t="s">
        <v>132</v>
      </c>
      <c r="B21" s="22"/>
      <c r="C21" s="22"/>
      <c r="D21" s="22"/>
      <c r="E21" s="56">
        <v>2</v>
      </c>
      <c r="F21" s="57">
        <f>SUMIF($B$7:$B$16,A21,$G$7:$G$16)</f>
      </c>
      <c r="G21" s="57">
        <f>F21*N(E21)</f>
      </c>
    </row>
    <row r="22" spans="1:7" x14ac:dyDescent="0.25">
      <c r="A22" s="22" t="s">
        <v>144</v>
      </c>
      <c r="B22" s="22"/>
      <c r="C22" s="22"/>
      <c r="D22" s="22"/>
      <c r="E22" s="56">
        <v>3</v>
      </c>
      <c r="F22" s="57">
        <f>SUMIF($B$7:$B$16,A22,$G$7:$G$16)</f>
      </c>
      <c r="G22" s="57">
        <f>F22*N(E22)</f>
      </c>
    </row>
    <row r="23" spans="1:7" x14ac:dyDescent="0.25">
      <c r="A23" s="22" t="s">
        <v>130</v>
      </c>
      <c r="B23" s="22"/>
      <c r="C23" s="22"/>
      <c r="D23" s="22"/>
      <c r="E23" s="56">
        <v>4</v>
      </c>
      <c r="F23" s="57">
        <f>SUMIF($B$7:$B$16,A23,$G$7:$G$16)</f>
      </c>
      <c r="G23" s="57">
        <f>F23*N(E23)</f>
      </c>
    </row>
    <row r="24" ht="22" customHeight="1" spans="1:7" x14ac:dyDescent="0.25">
      <c r="A24" s="25" t="s">
        <v>145</v>
      </c>
      <c r="B24" s="25"/>
      <c r="C24" s="25"/>
      <c r="D24" s="25"/>
      <c r="E24" s="25"/>
      <c r="F24" s="42">
        <f>SUM(F19:F23)</f>
      </c>
      <c r="G24" s="42">
        <f>SUM(G19:G23)</f>
      </c>
    </row>
    <row r="25" spans="1:7" x14ac:dyDescent="0.25">
      <c r="A25" s="58" t="s">
        <v>146</v>
      </c>
      <c r="B25" s="58"/>
      <c r="C25" s="58"/>
      <c r="D25" s="58"/>
      <c r="E25" s="58"/>
      <c r="F25" s="58"/>
      <c r="G25" s="58"/>
    </row>
    <row r="27" spans="1:1" x14ac:dyDescent="0.25">
      <c r="A27" s="7" t="s">
        <v>147</v>
      </c>
    </row>
    <row r="28" spans="1:7" x14ac:dyDescent="0.25">
      <c r="A28" s="8" t="s">
        <v>148</v>
      </c>
      <c r="B28" s="8"/>
      <c r="C28" s="8"/>
      <c r="D28" s="8"/>
      <c r="E28" s="8"/>
      <c r="F28" s="8"/>
      <c r="G28" s="32">
        <v>0.1</v>
      </c>
    </row>
    <row r="29" spans="1:7" x14ac:dyDescent="0.25">
      <c r="A29" s="8" t="s">
        <v>149</v>
      </c>
      <c r="B29" s="8"/>
      <c r="C29" s="8"/>
      <c r="D29" s="8"/>
      <c r="E29" s="8"/>
      <c r="F29" s="8"/>
      <c r="G29" s="45">
        <v>250</v>
      </c>
    </row>
    <row r="31" ht="22" customHeight="1" spans="1:7" x14ac:dyDescent="0.25">
      <c r="A31" s="13" t="s">
        <v>150</v>
      </c>
      <c r="B31" s="12" t="s">
        <v>151</v>
      </c>
      <c r="C31" s="12" t="s">
        <v>152</v>
      </c>
      <c r="D31" s="14" t="s">
        <v>153</v>
      </c>
      <c r="E31" s="14" t="s">
        <v>154</v>
      </c>
      <c r="F31" s="13" t="s">
        <v>34</v>
      </c>
      <c r="G31" s="13" t="s">
        <v>34</v>
      </c>
    </row>
    <row r="32" spans="1:5" x14ac:dyDescent="0.25">
      <c r="A32" s="38" t="s">
        <v>155</v>
      </c>
      <c r="B32" s="19" t="s">
        <v>156</v>
      </c>
      <c r="C32" s="19" t="s">
        <v>157</v>
      </c>
      <c r="D32" s="40">
        <v>5</v>
      </c>
      <c r="E32" s="40">
        <v>30</v>
      </c>
    </row>
    <row r="33" spans="1:5" x14ac:dyDescent="0.25">
      <c r="A33" s="38" t="s">
        <v>158</v>
      </c>
      <c r="B33" s="19" t="s">
        <v>156</v>
      </c>
      <c r="C33" s="19" t="s">
        <v>157</v>
      </c>
      <c r="D33" s="40">
        <v>2</v>
      </c>
      <c r="E33" s="40">
        <v>14</v>
      </c>
    </row>
    <row r="34" spans="1:5" x14ac:dyDescent="0.25">
      <c r="A34" s="38" t="s">
        <v>159</v>
      </c>
      <c r="B34" s="19" t="s">
        <v>160</v>
      </c>
      <c r="C34" s="19" t="s">
        <v>161</v>
      </c>
      <c r="D34" s="40"/>
      <c r="E34" s="40">
        <v>180</v>
      </c>
    </row>
    <row r="35" spans="1:5" x14ac:dyDescent="0.25">
      <c r="A35" s="38" t="s">
        <v>162</v>
      </c>
      <c r="B35" s="19" t="s">
        <v>160</v>
      </c>
      <c r="C35" s="19" t="s">
        <v>161</v>
      </c>
      <c r="D35" s="40"/>
      <c r="E35" s="40">
        <v>150</v>
      </c>
    </row>
    <row r="36" spans="1:5" x14ac:dyDescent="0.25">
      <c r="A36" s="38"/>
      <c r="B36" s="19"/>
      <c r="C36" s="19"/>
      <c r="D36" s="40"/>
      <c r="E36" s="40"/>
    </row>
    <row r="37" spans="1:5" x14ac:dyDescent="0.25">
      <c r="A37" s="38"/>
      <c r="B37" s="19"/>
      <c r="C37" s="19"/>
      <c r="D37" s="40"/>
      <c r="E37" s="40"/>
    </row>
    <row r="39" ht="22" customHeight="1" spans="1:7" x14ac:dyDescent="0.25">
      <c r="A39" s="13" t="s">
        <v>102</v>
      </c>
      <c r="B39" s="13" t="s">
        <v>34</v>
      </c>
      <c r="C39" s="13" t="s">
        <v>34</v>
      </c>
      <c r="D39" s="13" t="s">
        <v>34</v>
      </c>
      <c r="E39" s="13" t="s">
        <v>34</v>
      </c>
      <c r="F39" s="12" t="s">
        <v>29</v>
      </c>
      <c r="G39" s="14" t="s">
        <v>103</v>
      </c>
    </row>
    <row r="40" spans="1:7" x14ac:dyDescent="0.25">
      <c r="A40" s="52" t="s">
        <v>163</v>
      </c>
      <c r="B40" s="52"/>
      <c r="C40" s="52"/>
      <c r="D40" s="52"/>
      <c r="E40" s="52"/>
      <c r="F40" s="53" t="s">
        <v>164</v>
      </c>
      <c r="G40" s="44">
        <f>COUNTIFS(B32:B37,"Drip",C32:C37,"&lt;&gt;Modify")</f>
      </c>
    </row>
    <row r="41" spans="1:7" x14ac:dyDescent="0.25">
      <c r="A41" s="52" t="s">
        <v>165</v>
      </c>
      <c r="B41" s="52"/>
      <c r="C41" s="52"/>
      <c r="D41" s="52"/>
      <c r="E41" s="52"/>
      <c r="F41" s="53" t="s">
        <v>166</v>
      </c>
      <c r="G41" s="44">
        <f>COUNTIF(C32:C37,"New")</f>
      </c>
    </row>
    <row r="42" spans="1:7" x14ac:dyDescent="0.25">
      <c r="A42" s="52" t="s">
        <v>167</v>
      </c>
      <c r="B42" s="52"/>
      <c r="C42" s="52"/>
      <c r="D42" s="52"/>
      <c r="E42" s="52"/>
      <c r="F42" s="53" t="s">
        <v>166</v>
      </c>
      <c r="G42" s="44">
        <f>SUMIF(B32:B37,"&lt;&gt;Drip",D32:D37)</f>
      </c>
    </row>
    <row r="43" spans="1:7" x14ac:dyDescent="0.25">
      <c r="A43" s="52" t="s">
        <v>168</v>
      </c>
      <c r="B43" s="52"/>
      <c r="C43" s="52"/>
      <c r="D43" s="52"/>
      <c r="E43" s="52"/>
      <c r="F43" s="53" t="s">
        <v>115</v>
      </c>
      <c r="G43" s="44">
        <f>ROUNDUP(ROUND(SUMIF(B32:B37,"&lt;&gt;Drip",E32:E37)*(1+$G$28),4),0)</f>
      </c>
    </row>
    <row r="44" spans="1:7" x14ac:dyDescent="0.25">
      <c r="A44" s="52" t="s">
        <v>169</v>
      </c>
      <c r="B44" s="52"/>
      <c r="C44" s="52"/>
      <c r="D44" s="52"/>
      <c r="E44" s="52"/>
      <c r="F44" s="53" t="s">
        <v>115</v>
      </c>
      <c r="G44" s="44">
        <f>ROUNDUP(ROUND(SUMIF(B32:B37,"Drip",E32:E37)*(1+$G$28),4),0)</f>
      </c>
    </row>
    <row r="45" spans="1:7" x14ac:dyDescent="0.25">
      <c r="A45" s="52" t="s">
        <v>170</v>
      </c>
      <c r="B45" s="52"/>
      <c r="C45" s="52"/>
      <c r="D45" s="52"/>
      <c r="E45" s="52"/>
      <c r="F45" s="53" t="s">
        <v>171</v>
      </c>
      <c r="G45" s="44">
        <f>ROUNDUP(ROUND(ROUND(SUMIF(B32:B37,"Drip",E32:E37)*(1+$G$28),4)/$G$29,4),0)</f>
      </c>
    </row>
    <row r="46" spans="1:7" x14ac:dyDescent="0.25">
      <c r="A46" s="52" t="s">
        <v>172</v>
      </c>
      <c r="B46" s="52"/>
      <c r="C46" s="52"/>
      <c r="D46" s="52"/>
      <c r="E46" s="52"/>
      <c r="F46" s="53" t="s">
        <v>166</v>
      </c>
      <c r="G46" s="44">
        <f>$G$24</f>
      </c>
    </row>
    <row r="48" ht="44" customHeight="1" spans="1:7" x14ac:dyDescent="0.25">
      <c r="A48" s="36" t="s">
        <v>173</v>
      </c>
      <c r="B48" s="36"/>
      <c r="C48" s="36"/>
      <c r="D48" s="36"/>
      <c r="E48" s="36"/>
      <c r="F48" s="36"/>
      <c r="G48" s="36"/>
    </row>
    <row r="50" ht="26" customHeight="1" spans="1:7" x14ac:dyDescent="0.25">
      <c r="A50" s="37" t="s">
        <v>174</v>
      </c>
      <c r="B50" s="37"/>
      <c r="C50" s="37"/>
      <c r="D50" s="37"/>
      <c r="E50" s="37"/>
      <c r="F50" s="37"/>
      <c r="G50" s="37"/>
    </row>
  </sheetData>
  <mergeCells count="12">
    <mergeCell ref="A25:G25"/>
    <mergeCell ref="A28:F28"/>
    <mergeCell ref="A29:F29"/>
    <mergeCell ref="A40:E40"/>
    <mergeCell ref="A41:E41"/>
    <mergeCell ref="A42:E42"/>
    <mergeCell ref="A43:E43"/>
    <mergeCell ref="A44:E44"/>
    <mergeCell ref="A45:E45"/>
    <mergeCell ref="A46:E46"/>
    <mergeCell ref="A48:G48"/>
    <mergeCell ref="A50:G50"/>
  </mergeCells>
  <dataValidations count="4">
    <dataValidation type="list" allowBlank="1" showErrorMessage="1" errorTitle="Pick from the list" error="Choose one of: Spray, Rotor, Drip" sqref="B32:B37">
      <formula1>"Spray,Rotor,Drip"</formula1>
    </dataValidation>
    <dataValidation type="list" allowBlank="1" showErrorMessage="1" errorTitle="Pick from the list" error="Choose one of: 1 gal, 2 gal, 5 gal, 15 gal, Tree B&amp;B" sqref="B7:B16">
      <formula1>"1 gal,2 gal,5 gal,15 gal,Tree B&amp;B"</formula1>
    </dataValidation>
    <dataValidation type="list" allowBlank="1" showErrorMessage="1" errorTitle="Pick from the list" error="Choose one of: Modify, Convert, New" sqref="C32:C37">
      <formula1>"Modify,Convert,New"</formula1>
    </dataValidation>
    <dataValidation type="list" allowBlank="1" showErrorMessage="1" errorTitle="Pick from the list" error="Choose one of: Square, Offset" sqref="F7:F16">
      <formula1>"Square,Offset"</formula1>
    </dataValidation>
  </dataValidations>
  <hyperlinks>
    <hyperlink ref="A50"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buildworkpro.com/templates&amp;C&amp;8&amp;K8B93A1Plants and Irrigation&amp;R&amp;8&amp;K8B93A1Page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workbookViewId="0" showGridLines="0">
      <pane ySplit="10" topLeftCell="A11" activePane="bottomLeft" state="frozen"/>
      <selection pane="bottomLeft"/>
    </sheetView>
  </sheetViews>
  <sheetFormatPr defaultRowHeight="15" outlineLevelRow="0" outlineLevelCol="0" x14ac:dyDescent="55"/>
  <cols>
    <col min="1" max="1" width="40" customWidth="1"/>
    <col min="2" max="2" width="7" customWidth="1"/>
    <col min="3" max="3" width="12" customWidth="1"/>
    <col min="4" max="4" width="10" customWidth="1"/>
    <col min="5" max="6" width="12" customWidth="1"/>
    <col min="7" max="7" width="13" customWidth="1"/>
    <col min="8" max="8" width="14" customWidth="1"/>
  </cols>
  <sheetData>
    <row r="1" ht="30" customHeight="1" spans="1:1" x14ac:dyDescent="0.25">
      <c r="A1" s="1" t="s">
        <v>175</v>
      </c>
    </row>
    <row r="2" spans="1:1" x14ac:dyDescent="0.25">
      <c r="A2" s="3" t="s">
        <v>176</v>
      </c>
    </row>
    <row r="3" ht="6" customHeight="1" spans="1:8" x14ac:dyDescent="0.25">
      <c r="A3" s="4"/>
      <c r="B3" s="4"/>
      <c r="C3" s="4"/>
      <c r="D3" s="4"/>
      <c r="E3" s="4"/>
      <c r="F3" s="4"/>
      <c r="G3" s="4"/>
      <c r="H3" s="4"/>
    </row>
    <row r="4" spans="1:2" x14ac:dyDescent="0.25">
      <c r="A4" s="5"/>
      <c r="B4" s="6" t="s">
        <v>3</v>
      </c>
    </row>
    <row r="6" spans="1:4" x14ac:dyDescent="0.25">
      <c r="A6" s="8" t="s">
        <v>177</v>
      </c>
      <c r="B6" s="8"/>
      <c r="C6" s="8"/>
      <c r="D6" s="59">
        <v>40</v>
      </c>
    </row>
    <row r="7" spans="1:4" x14ac:dyDescent="0.25">
      <c r="A7" s="8" t="s">
        <v>178</v>
      </c>
      <c r="B7" s="8"/>
      <c r="C7" s="8"/>
      <c r="D7" s="32">
        <v>0.15</v>
      </c>
    </row>
    <row r="8" spans="1:4" x14ac:dyDescent="0.25">
      <c r="A8" s="8" t="s">
        <v>179</v>
      </c>
      <c r="B8" s="8"/>
      <c r="C8" s="8"/>
      <c r="D8" s="32">
        <v>0.15</v>
      </c>
    </row>
    <row r="10" ht="22" customHeight="1" spans="1:8" x14ac:dyDescent="0.25">
      <c r="A10" s="13" t="s">
        <v>180</v>
      </c>
      <c r="B10" s="12" t="s">
        <v>29</v>
      </c>
      <c r="C10" s="14" t="s">
        <v>181</v>
      </c>
      <c r="D10" s="14" t="s">
        <v>182</v>
      </c>
      <c r="E10" s="14" t="s">
        <v>183</v>
      </c>
      <c r="F10" s="14" t="s">
        <v>184</v>
      </c>
      <c r="G10" s="14" t="s">
        <v>185</v>
      </c>
      <c r="H10" s="14" t="s">
        <v>186</v>
      </c>
    </row>
    <row r="11" spans="1:8" x14ac:dyDescent="0.25">
      <c r="A11" s="17" t="s">
        <v>187</v>
      </c>
      <c r="B11" s="19" t="s">
        <v>105</v>
      </c>
      <c r="C11" s="20">
        <v>0</v>
      </c>
      <c r="D11" s="60">
        <v>0.01</v>
      </c>
      <c r="E11" s="20">
        <v>0.3</v>
      </c>
      <c r="F11" s="21">
        <f>IF(A11="","",N(C11)+N(D11)*$D$6+N(E11))</f>
      </c>
      <c r="G11" s="21">
        <f>IF(OR(F11="",$D$8&gt;=1),"",ROUND(F11*(1+$D$7)/(1-$D$8),2))</f>
      </c>
      <c r="H11" s="21">
        <f>IF(G11="","",G11-F11*(1+$D$7))</f>
      </c>
    </row>
    <row r="12" spans="1:8" x14ac:dyDescent="0.25">
      <c r="A12" s="17" t="s">
        <v>188</v>
      </c>
      <c r="B12" s="19" t="s">
        <v>105</v>
      </c>
      <c r="C12" s="20">
        <v>0.16</v>
      </c>
      <c r="D12" s="60">
        <v>0.01</v>
      </c>
      <c r="E12" s="20">
        <v>0.03</v>
      </c>
      <c r="F12" s="21">
        <f>IF(A12="","",N(C12)+N(D12)*$D$6+N(E12))</f>
      </c>
      <c r="G12" s="21">
        <f>IF(OR(F12="",$D$8&gt;=1),"",ROUND(F12*(1+$D$7)/(1-$D$8),2))</f>
      </c>
      <c r="H12" s="21">
        <f>IF(G12="","",G12-F12*(1+$D$7))</f>
      </c>
    </row>
    <row r="13" spans="1:8" x14ac:dyDescent="0.25">
      <c r="A13" s="17" t="s">
        <v>189</v>
      </c>
      <c r="B13" s="19" t="s">
        <v>105</v>
      </c>
      <c r="C13" s="20">
        <v>0.62</v>
      </c>
      <c r="D13" s="60">
        <v>0.01</v>
      </c>
      <c r="E13" s="20">
        <v>0.15</v>
      </c>
      <c r="F13" s="21">
        <f>IF(A13="","",N(C13)+N(D13)*$D$6+N(E13))</f>
      </c>
      <c r="G13" s="21">
        <f>IF(OR(F13="",$D$8&gt;=1),"",ROUND(F13*(1+$D$7)/(1-$D$8),2))</f>
      </c>
      <c r="H13" s="21">
        <f>IF(G13="","",G13-F13*(1+$D$7))</f>
      </c>
    </row>
    <row r="14" spans="1:8" x14ac:dyDescent="0.25">
      <c r="A14" s="17" t="s">
        <v>190</v>
      </c>
      <c r="B14" s="19" t="s">
        <v>166</v>
      </c>
      <c r="C14" s="20">
        <v>34</v>
      </c>
      <c r="D14" s="60">
        <v>0.6</v>
      </c>
      <c r="E14" s="20">
        <v>4</v>
      </c>
      <c r="F14" s="21">
        <f>IF(A14="","",N(C14)+N(D14)*$D$6+N(E14))</f>
      </c>
      <c r="G14" s="21">
        <f>IF(OR(F14="",$D$8&gt;=1),"",ROUND(F14*(1+$D$7)/(1-$D$8),2))</f>
      </c>
      <c r="H14" s="21">
        <f>IF(G14="","",G14-F14*(1+$D$7))</f>
      </c>
    </row>
    <row r="15" spans="1:8" x14ac:dyDescent="0.25">
      <c r="A15" s="17" t="s">
        <v>191</v>
      </c>
      <c r="B15" s="19" t="s">
        <v>166</v>
      </c>
      <c r="C15" s="20">
        <v>11</v>
      </c>
      <c r="D15" s="60">
        <v>0.2</v>
      </c>
      <c r="E15" s="20">
        <v>1</v>
      </c>
      <c r="F15" s="21">
        <f>IF(A15="","",N(C15)+N(D15)*$D$6+N(E15))</f>
      </c>
      <c r="G15" s="21">
        <f>IF(OR(F15="",$D$8&gt;=1),"",ROUND(F15*(1+$D$7)/(1-$D$8),2))</f>
      </c>
      <c r="H15" s="21">
        <f>IF(G15="","",G15-F15*(1+$D$7))</f>
      </c>
    </row>
    <row r="16" spans="1:8" x14ac:dyDescent="0.25">
      <c r="A16" s="17" t="s">
        <v>192</v>
      </c>
      <c r="B16" s="19" t="s">
        <v>107</v>
      </c>
      <c r="C16" s="20">
        <v>38</v>
      </c>
      <c r="D16" s="60">
        <v>0.7</v>
      </c>
      <c r="E16" s="20">
        <v>2</v>
      </c>
      <c r="F16" s="21">
        <f>IF(A16="","",N(C16)+N(D16)*$D$6+N(E16))</f>
      </c>
      <c r="G16" s="21">
        <f>IF(OR(F16="",$D$8&gt;=1),"",ROUND(F16*(1+$D$7)/(1-$D$8),2))</f>
      </c>
      <c r="H16" s="21">
        <f>IF(G16="","",G16-F16*(1+$D$7))</f>
      </c>
    </row>
    <row r="17" spans="1:8" x14ac:dyDescent="0.25">
      <c r="A17" s="17" t="s">
        <v>193</v>
      </c>
      <c r="B17" s="19" t="s">
        <v>115</v>
      </c>
      <c r="C17" s="20">
        <v>3.6</v>
      </c>
      <c r="D17" s="60">
        <v>0.06</v>
      </c>
      <c r="E17" s="20">
        <v>0.25</v>
      </c>
      <c r="F17" s="21">
        <f>IF(A17="","",N(C17)+N(D17)*$D$6+N(E17))</f>
      </c>
      <c r="G17" s="21">
        <f>IF(OR(F17="",$D$8&gt;=1),"",ROUND(F17*(1+$D$7)/(1-$D$8),2))</f>
      </c>
      <c r="H17" s="21">
        <f>IF(G17="","",G17-F17*(1+$D$7))</f>
      </c>
    </row>
    <row r="18" spans="1:8" x14ac:dyDescent="0.25">
      <c r="A18" s="17" t="s">
        <v>194</v>
      </c>
      <c r="B18" s="19" t="s">
        <v>164</v>
      </c>
      <c r="C18" s="20">
        <v>185</v>
      </c>
      <c r="D18" s="60">
        <v>7</v>
      </c>
      <c r="E18" s="20">
        <v>8</v>
      </c>
      <c r="F18" s="21">
        <f>IF(A18="","",N(C18)+N(D18)*$D$6+N(E18))</f>
      </c>
      <c r="G18" s="21">
        <f>IF(OR(F18="",$D$8&gt;=1),"",ROUND(F18*(1+$D$7)/(1-$D$8),2))</f>
      </c>
      <c r="H18" s="21">
        <f>IF(G18="","",G18-F18*(1+$D$7))</f>
      </c>
    </row>
    <row r="19" spans="1:8" x14ac:dyDescent="0.25">
      <c r="A19" s="17"/>
      <c r="B19" s="19"/>
      <c r="C19" s="20"/>
      <c r="D19" s="60"/>
      <c r="E19" s="20"/>
      <c r="F19" s="21">
        <f>IF(A19="","",N(C19)+N(D19)*$D$6+N(E19))</f>
      </c>
      <c r="G19" s="21">
        <f>IF(OR(F19="",$D$8&gt;=1),"",ROUND(F19*(1+$D$7)/(1-$D$8),2))</f>
      </c>
      <c r="H19" s="21">
        <f>IF(G19="","",G19-F19*(1+$D$7))</f>
      </c>
    </row>
    <row r="20" spans="1:8" x14ac:dyDescent="0.25">
      <c r="A20" s="17"/>
      <c r="B20" s="19"/>
      <c r="C20" s="20"/>
      <c r="D20" s="60"/>
      <c r="E20" s="20"/>
      <c r="F20" s="21">
        <f>IF(A20="","",N(C20)+N(D20)*$D$6+N(E20))</f>
      </c>
      <c r="G20" s="21">
        <f>IF(OR(F20="",$D$8&gt;=1),"",ROUND(F20*(1+$D$7)/(1-$D$8),2))</f>
      </c>
      <c r="H20" s="21">
        <f>IF(G20="","",G20-F20*(1+$D$7))</f>
      </c>
    </row>
    <row r="21" spans="1:8" x14ac:dyDescent="0.25">
      <c r="A21" s="17"/>
      <c r="B21" s="19"/>
      <c r="C21" s="20"/>
      <c r="D21" s="60"/>
      <c r="E21" s="20"/>
      <c r="F21" s="21">
        <f>IF(A21="","",N(C21)+N(D21)*$D$6+N(E21))</f>
      </c>
      <c r="G21" s="21">
        <f>IF(OR(F21="",$D$8&gt;=1),"",ROUND(F21*(1+$D$7)/(1-$D$8),2))</f>
      </c>
      <c r="H21" s="21">
        <f>IF(G21="","",G21-F21*(1+$D$7))</f>
      </c>
    </row>
    <row r="22" spans="1:8" x14ac:dyDescent="0.25">
      <c r="A22" s="17"/>
      <c r="B22" s="19"/>
      <c r="C22" s="20"/>
      <c r="D22" s="60"/>
      <c r="E22" s="20"/>
      <c r="F22" s="21">
        <f>IF(A22="","",N(C22)+N(D22)*$D$6+N(E22))</f>
      </c>
      <c r="G22" s="21">
        <f>IF(OR(F22="",$D$8&gt;=1),"",ROUND(F22*(1+$D$7)/(1-$D$8),2))</f>
      </c>
      <c r="H22" s="21">
        <f>IF(G22="","",G22-F22*(1+$D$7))</f>
      </c>
    </row>
    <row r="23" spans="1:8" x14ac:dyDescent="0.25">
      <c r="A23" s="17"/>
      <c r="B23" s="19"/>
      <c r="C23" s="20"/>
      <c r="D23" s="60"/>
      <c r="E23" s="20"/>
      <c r="F23" s="21">
        <f>IF(A23="","",N(C23)+N(D23)*$D$6+N(E23))</f>
      </c>
      <c r="G23" s="21">
        <f>IF(OR(F23="",$D$8&gt;=1),"",ROUND(F23*(1+$D$7)/(1-$D$8),2))</f>
      </c>
      <c r="H23" s="21">
        <f>IF(G23="","",G23-F23*(1+$D$7))</f>
      </c>
    </row>
    <row r="24" spans="1:8" x14ac:dyDescent="0.25">
      <c r="A24" s="17"/>
      <c r="B24" s="19"/>
      <c r="C24" s="20"/>
      <c r="D24" s="60"/>
      <c r="E24" s="20"/>
      <c r="F24" s="21">
        <f>IF(A24="","",N(C24)+N(D24)*$D$6+N(E24))</f>
      </c>
      <c r="G24" s="21">
        <f>IF(OR(F24="",$D$8&gt;=1),"",ROUND(F24*(1+$D$7)/(1-$D$8),2))</f>
      </c>
      <c r="H24" s="21">
        <f>IF(G24="","",G24-F24*(1+$D$7))</f>
      </c>
    </row>
    <row r="26" ht="44" customHeight="1" spans="1:8" x14ac:dyDescent="0.25">
      <c r="A26" s="36" t="s">
        <v>195</v>
      </c>
      <c r="B26" s="36"/>
      <c r="C26" s="36"/>
      <c r="D26" s="36"/>
      <c r="E26" s="36"/>
      <c r="F26" s="36"/>
      <c r="G26" s="36"/>
      <c r="H26" s="36"/>
    </row>
    <row r="28" ht="32" customHeight="1" spans="1:8" x14ac:dyDescent="0.25">
      <c r="A28" s="36" t="s">
        <v>196</v>
      </c>
      <c r="B28" s="36"/>
      <c r="C28" s="36"/>
      <c r="D28" s="36"/>
      <c r="E28" s="36"/>
      <c r="F28" s="36"/>
      <c r="G28" s="36"/>
      <c r="H28" s="36"/>
    </row>
    <row r="30" ht="26" customHeight="1" spans="1:8" x14ac:dyDescent="0.25">
      <c r="A30" s="37" t="s">
        <v>197</v>
      </c>
      <c r="B30" s="37"/>
      <c r="C30" s="37"/>
      <c r="D30" s="37"/>
      <c r="E30" s="37"/>
      <c r="F30" s="37"/>
      <c r="G30" s="37"/>
      <c r="H30" s="37"/>
    </row>
  </sheetData>
  <mergeCells count="6">
    <mergeCell ref="A6:C6"/>
    <mergeCell ref="A7:C7"/>
    <mergeCell ref="A8:C8"/>
    <mergeCell ref="A26:H26"/>
    <mergeCell ref="A28:H28"/>
    <mergeCell ref="A30:H30"/>
  </mergeCells>
  <hyperlinks>
    <hyperlink ref="A30"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buildworkpro.com/templates&amp;C&amp;8&amp;K8B93A1Unit Prices&amp;R&amp;8&amp;K8B93A1Page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20"/>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198</v>
      </c>
    </row>
    <row r="2" ht="6" customHeight="1" spans="1:2" x14ac:dyDescent="0.25">
      <c r="A2" s="4"/>
      <c r="B2" s="4"/>
    </row>
    <row r="4" ht="45" customHeight="1" spans="1:2" x14ac:dyDescent="0.25">
      <c r="A4" s="61" t="s">
        <v>199</v>
      </c>
      <c r="B4" s="62" t="s">
        <v>200</v>
      </c>
    </row>
    <row r="5" ht="30" customHeight="1" spans="1:2" x14ac:dyDescent="0.25">
      <c r="A5" s="61" t="s">
        <v>201</v>
      </c>
      <c r="B5" s="62" t="s">
        <v>202</v>
      </c>
    </row>
    <row r="6" ht="45" customHeight="1" spans="1:2" x14ac:dyDescent="0.25">
      <c r="A6" s="61" t="s">
        <v>203</v>
      </c>
      <c r="B6" s="62" t="s">
        <v>204</v>
      </c>
    </row>
    <row r="7" ht="30" customHeight="1" spans="1:2" x14ac:dyDescent="0.25">
      <c r="A7" s="61" t="s">
        <v>205</v>
      </c>
      <c r="B7" s="62" t="s">
        <v>206</v>
      </c>
    </row>
    <row r="8" ht="45" customHeight="1" spans="1:2" x14ac:dyDescent="0.25">
      <c r="A8" s="61" t="s">
        <v>207</v>
      </c>
      <c r="B8" s="62" t="s">
        <v>208</v>
      </c>
    </row>
    <row r="9" ht="45" customHeight="1" spans="1:2" x14ac:dyDescent="0.25">
      <c r="A9" s="61" t="s">
        <v>209</v>
      </c>
      <c r="B9" s="62" t="s">
        <v>210</v>
      </c>
    </row>
    <row r="11" spans="2:2" x14ac:dyDescent="0.25">
      <c r="B11" s="7" t="s">
        <v>211</v>
      </c>
    </row>
    <row r="12" ht="30" customHeight="1" spans="1:2" x14ac:dyDescent="0.25">
      <c r="A12" s="63" t="s">
        <v>212</v>
      </c>
      <c r="B12" s="64" t="s">
        <v>213</v>
      </c>
    </row>
    <row r="13" ht="45" customHeight="1" spans="1:2" x14ac:dyDescent="0.25">
      <c r="A13" s="63" t="s">
        <v>212</v>
      </c>
      <c r="B13" s="64" t="s">
        <v>214</v>
      </c>
    </row>
    <row r="14" ht="30" customHeight="1" spans="1:2" x14ac:dyDescent="0.25">
      <c r="A14" s="63" t="s">
        <v>212</v>
      </c>
      <c r="B14" s="64" t="s">
        <v>215</v>
      </c>
    </row>
    <row r="15" ht="30" customHeight="1" spans="1:2" x14ac:dyDescent="0.25">
      <c r="A15" s="63" t="s">
        <v>212</v>
      </c>
      <c r="B15" s="64" t="s">
        <v>216</v>
      </c>
    </row>
    <row r="17" ht="44" customHeight="1" spans="1:2" x14ac:dyDescent="0.25">
      <c r="A17" s="36" t="s">
        <v>217</v>
      </c>
      <c r="B17" s="36"/>
    </row>
    <row r="18" spans="2:2" x14ac:dyDescent="0.25">
      <c r="B18" s="65" t="s">
        <v>218</v>
      </c>
    </row>
    <row r="20" ht="78" customHeight="1" spans="1:2" x14ac:dyDescent="0.25">
      <c r="A20" s="37" t="s">
        <v>219</v>
      </c>
      <c r="B20" s="37"/>
    </row>
  </sheetData>
  <mergeCells count="2">
    <mergeCell ref="A17:B17"/>
    <mergeCell ref="A20:B20"/>
  </mergeCells>
  <hyperlinks>
    <hyperlink ref="B18" r:id="rId1"/>
    <hyperlink ref="A20"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Estimate</vt:lpstr>
      <vt:lpstr>Site Takeoff</vt:lpstr>
      <vt:lpstr>Plants and Irrigation</vt:lpstr>
      <vt:lpstr>Unit Prices</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Landscaping Estimate Template</dc:title>
  <dc:subject>Landscaping Estimate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